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EDCF83CB-832E-458E-8BB7-7BA99CE28F28}" xr6:coauthVersionLast="45" xr6:coauthVersionMax="45" xr10:uidLastSave="{00000000-0000-0000-0000-000000000000}"/>
  <bookViews>
    <workbookView xWindow="-110" yWindow="11890" windowWidth="19420" windowHeight="10420" activeTab="1" xr2:uid="{00000000-000D-0000-FFFF-FFFF00000000}"/>
  </bookViews>
  <sheets>
    <sheet name="Running costs" sheetId="1" r:id="rId1"/>
    <sheet name="Da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" l="1"/>
  <c r="B22" i="2" s="1"/>
  <c r="B16" i="2"/>
  <c r="B12" i="2"/>
  <c r="B8" i="2"/>
  <c r="D13" i="1"/>
  <c r="C13" i="1"/>
  <c r="B13" i="1"/>
  <c r="D8" i="1"/>
  <c r="C8" i="1"/>
  <c r="B8" i="1"/>
  <c r="D7" i="1"/>
  <c r="C7" i="1"/>
  <c r="B7" i="1"/>
  <c r="D6" i="1"/>
  <c r="C6" i="1"/>
  <c r="B6" i="1"/>
  <c r="C10" i="1" l="1"/>
  <c r="C12" i="1" s="1"/>
  <c r="C14" i="1" s="1"/>
  <c r="D10" i="1"/>
  <c r="D12" i="1" s="1"/>
  <c r="D14" i="1" s="1"/>
  <c r="B10" i="1"/>
  <c r="B12" i="1" s="1"/>
  <c r="B14" i="1" s="1"/>
</calcChain>
</file>

<file path=xl/sharedStrings.xml><?xml version="1.0" encoding="utf-8"?>
<sst xmlns="http://schemas.openxmlformats.org/spreadsheetml/2006/main" count="51" uniqueCount="48">
  <si>
    <t>EV Home Charge: Off-Peak Rate</t>
  </si>
  <si>
    <t>EV Home Charge: Average Rate</t>
  </si>
  <si>
    <t>Public Charge</t>
  </si>
  <si>
    <t>Electricity</t>
  </si>
  <si>
    <t>Road User Charge</t>
  </si>
  <si>
    <t>Total</t>
  </si>
  <si>
    <t xml:space="preserve">2. Average fuel consumption of both EVs and light petrol passenger vehicles in the national vehicle fleet are compared to avoid arbitrary choice of vehicles being compared. </t>
  </si>
  <si>
    <t xml:space="preserve">1.  The EV Equivalent Price of Petrol is determined by dividing the cost of electricity used by an EV to travel 100 km by the litres of petrol a petrol engine vehicle would consume over the same distance.    </t>
  </si>
  <si>
    <t>Denotes Input</t>
  </si>
  <si>
    <t>GHG emissioins (kg CO2-e) per year</t>
  </si>
  <si>
    <t>Home charging</t>
  </si>
  <si>
    <t>Off-peak rate $/kWh</t>
  </si>
  <si>
    <t>Public fast charging</t>
  </si>
  <si>
    <t>Public fast charging $/kWh</t>
  </si>
  <si>
    <t>ELECTRIC VEHICLE RUNNING COST CALCULATIONS</t>
  </si>
  <si>
    <t>EV EQUIVALENT PRICE OF PETROL</t>
  </si>
  <si>
    <t>3. These calculations are provided by EECA (Energy Efficiency and Conservation Authority).</t>
  </si>
  <si>
    <t>NOTES</t>
  </si>
  <si>
    <t>DATA INPUTS</t>
  </si>
  <si>
    <t>*Charging Efficiency: average rate (kW) at which EVs can receive charging from 50 kW chargers between 20% and 80% battery capacity.</t>
  </si>
  <si>
    <t xml:space="preserve">  Average taken for Leaf 24 kWh capacity, Leaf 40 kWh capacity and IONIC 28 kWh capacity vehicles.</t>
  </si>
  <si>
    <t>These calculations are provided by EECA (Energy Efficiency and Conservation Authority) - eeca.govt.nz</t>
  </si>
  <si>
    <t>6. Petrol price, including GST and all taxes/levies c/litre</t>
  </si>
  <si>
    <t>5. Electric vehicle charging efficiency</t>
  </si>
  <si>
    <t>3. Electricity price, including GST</t>
  </si>
  <si>
    <t>2. Battery electric vehicles</t>
  </si>
  <si>
    <t>1. Determination of light petrol passenger vehicle average fuel consumption (2017 data)</t>
  </si>
  <si>
    <t>-</t>
  </si>
  <si>
    <t>Electric vehicle</t>
  </si>
  <si>
    <t>EV cost per 100 km $</t>
  </si>
  <si>
    <t>Petrol vehicle fuel consumption litres/100km</t>
  </si>
  <si>
    <t>EV equivalent price of petrol c/litre</t>
  </si>
  <si>
    <t>Effective charging losses</t>
  </si>
  <si>
    <t>Electricity consumption kWh/100 km</t>
  </si>
  <si>
    <t>Electricity price $/kWh</t>
  </si>
  <si>
    <t>Derived petrol consumption litres per year</t>
  </si>
  <si>
    <t>Vehicle kilometers travelled per year</t>
  </si>
  <si>
    <t>Number of  light petrol passenger vehicles (2017)</t>
  </si>
  <si>
    <t>Derived fleet average fuel economy of light petrol passenger vehicles litres/100 km</t>
  </si>
  <si>
    <t>Average electricity economy 2017 kWh/100kWh</t>
  </si>
  <si>
    <t>Electricity GHG emissions factor kg CO2e/kWh</t>
  </si>
  <si>
    <t>Average distance travelled km/vehicle/year</t>
  </si>
  <si>
    <t>Average national residential rate $/kW</t>
  </si>
  <si>
    <t>Energy cost 50 kW charger $/kWh</t>
  </si>
  <si>
    <t>Time charge 50 kW charger $/minute</t>
  </si>
  <si>
    <t>Charging efficiency</t>
  </si>
  <si>
    <t>Time charge $/kWh 50 kW charger</t>
  </si>
  <si>
    <t>Total cost $/kWh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</si>
</sst>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r"/>
    </font>
    <font>
      <sz val="11"/>
      <color theme="1"/>
      <name val="Barlow"/>
    </font>
    <font>
      <b/>
      <sz val="11"/>
      <color theme="1"/>
      <name val="Barlow"/>
    </font>
    <font>
      <sz val="10"/>
      <color theme="1"/>
      <name val="Barlow"/>
    </font>
    <font>
      <b/>
      <sz val="14"/>
      <name val="Barlow"/>
    </font>
    <font>
      <b/>
      <sz val="12"/>
      <color theme="1"/>
      <name val="Barlow"/>
    </font>
    <font>
      <b/>
      <sz val="14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rgb="FFFA8A0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9" fontId="3" fillId="0" borderId="2" xfId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3" fillId="0" borderId="8" xfId="0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left" indent="1"/>
    </xf>
    <xf numFmtId="0" fontId="4" fillId="0" borderId="16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3"/>
    </xf>
    <xf numFmtId="0" fontId="8" fillId="2" borderId="0" xfId="0" applyFont="1" applyFill="1" applyAlignment="1">
      <alignment horizontal="center" vertical="center"/>
    </xf>
    <xf numFmtId="0" fontId="3" fillId="0" borderId="17" xfId="0" applyFont="1" applyBorder="1"/>
    <xf numFmtId="0" fontId="4" fillId="0" borderId="4" xfId="0" applyFont="1" applyBorder="1" applyAlignment="1"/>
    <xf numFmtId="0" fontId="7" fillId="0" borderId="4" xfId="0" applyFont="1" applyBorder="1"/>
    <xf numFmtId="0" fontId="5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5" xfId="0" applyFont="1" applyBorder="1"/>
    <xf numFmtId="166" fontId="3" fillId="0" borderId="4" xfId="2" applyNumberFormat="1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1" fontId="3" fillId="0" borderId="4" xfId="0" applyNumberFormat="1" applyFont="1" applyBorder="1"/>
    <xf numFmtId="9" fontId="3" fillId="0" borderId="4" xfId="1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A8A0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nets/Desktop/EV%20Petrol%20Price%20Comparison%20Unified%20Version%202019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s per kilometer"/>
      <sheetName val="Cents per litre"/>
      <sheetName val="Vehicle Emissions"/>
      <sheetName val="Data Input"/>
    </sheetNames>
    <sheetDataSet>
      <sheetData sheetId="0"/>
      <sheetData sheetId="1"/>
      <sheetData sheetId="2"/>
      <sheetData sheetId="3">
        <row r="10">
          <cell r="B10">
            <v>9.5033234478105797</v>
          </cell>
        </row>
        <row r="13">
          <cell r="B13">
            <v>22.81</v>
          </cell>
        </row>
        <row r="19">
          <cell r="B19">
            <v>0.15</v>
          </cell>
        </row>
        <row r="20">
          <cell r="B20">
            <v>0.29081178018293802</v>
          </cell>
        </row>
        <row r="26">
          <cell r="B26">
            <v>0.62607399045146661</v>
          </cell>
        </row>
        <row r="31">
          <cell r="B31">
            <v>0.85</v>
          </cell>
        </row>
        <row r="32">
          <cell r="B3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opLeftCell="A13" workbookViewId="0">
      <selection activeCell="A11" sqref="A11"/>
    </sheetView>
  </sheetViews>
  <sheetFormatPr defaultRowHeight="14.25"/>
  <cols>
    <col min="1" max="1" width="46.140625" style="1" bestFit="1" customWidth="1"/>
    <col min="2" max="2" width="31.28515625" style="1" bestFit="1" customWidth="1"/>
    <col min="3" max="3" width="30.5703125" style="1" bestFit="1" customWidth="1"/>
    <col min="4" max="4" width="13.85546875" style="1" bestFit="1" customWidth="1"/>
    <col min="5" max="16384" width="9.140625" style="1"/>
  </cols>
  <sheetData>
    <row r="1" spans="1:13" ht="21.75">
      <c r="A1" s="11" t="s">
        <v>14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</row>
    <row r="2" spans="1:13" ht="18.75" thickBot="1">
      <c r="A2" s="36" t="s">
        <v>21</v>
      </c>
      <c r="B2" s="36"/>
      <c r="C2" s="36"/>
      <c r="D2" s="36"/>
      <c r="E2" s="2"/>
      <c r="F2" s="2"/>
      <c r="G2" s="2"/>
      <c r="H2" s="2"/>
      <c r="I2" s="2"/>
      <c r="J2" s="2"/>
      <c r="K2" s="2"/>
      <c r="L2" s="2"/>
      <c r="M2" s="2"/>
    </row>
    <row r="3" spans="1:13" s="22" customFormat="1" ht="32.25" customHeight="1" thickTop="1" thickBot="1">
      <c r="A3" s="23" t="s">
        <v>15</v>
      </c>
      <c r="B3" s="24"/>
      <c r="C3" s="24"/>
      <c r="D3" s="25"/>
      <c r="E3" s="21"/>
      <c r="F3" s="21"/>
      <c r="G3" s="21"/>
      <c r="H3" s="21"/>
      <c r="I3" s="21"/>
      <c r="J3" s="21"/>
      <c r="K3" s="21"/>
      <c r="L3" s="21"/>
      <c r="M3" s="21"/>
    </row>
    <row r="4" spans="1:13" ht="18.75" thickBot="1">
      <c r="A4" s="18"/>
      <c r="B4" s="37" t="s">
        <v>0</v>
      </c>
      <c r="C4" s="37" t="s">
        <v>1</v>
      </c>
      <c r="D4" s="38" t="s">
        <v>2</v>
      </c>
      <c r="E4" s="2"/>
      <c r="F4" s="2"/>
      <c r="G4" s="2"/>
      <c r="H4" s="2"/>
      <c r="I4" s="2"/>
      <c r="J4" s="2"/>
      <c r="K4" s="2"/>
      <c r="L4" s="2"/>
      <c r="M4" s="2"/>
    </row>
    <row r="5" spans="1:13" ht="18">
      <c r="A5" s="39" t="s">
        <v>28</v>
      </c>
      <c r="B5" s="3"/>
      <c r="C5" s="4"/>
      <c r="D5" s="12"/>
      <c r="E5" s="2"/>
      <c r="F5" s="2"/>
      <c r="G5" s="2"/>
      <c r="H5" s="2"/>
      <c r="I5" s="2"/>
      <c r="J5" s="2"/>
      <c r="K5" s="2"/>
      <c r="L5" s="2"/>
      <c r="M5" s="2"/>
    </row>
    <row r="6" spans="1:13" ht="18">
      <c r="A6" s="19" t="s">
        <v>32</v>
      </c>
      <c r="B6" s="5">
        <f>(1-'[1]Data Input'!$B$31)</f>
        <v>0.15000000000000002</v>
      </c>
      <c r="C6" s="5">
        <f>(1-'[1]Data Input'!$B$31)</f>
        <v>0.15000000000000002</v>
      </c>
      <c r="D6" s="13">
        <f>(1-'[1]Data Input'!$B$32)</f>
        <v>0</v>
      </c>
      <c r="E6" s="2"/>
      <c r="F6" s="2"/>
      <c r="G6" s="2"/>
      <c r="H6" s="2"/>
      <c r="I6" s="2"/>
      <c r="J6" s="2"/>
      <c r="K6" s="2"/>
      <c r="L6" s="2"/>
      <c r="M6" s="2"/>
    </row>
    <row r="7" spans="1:13" ht="18">
      <c r="A7" s="19" t="s">
        <v>33</v>
      </c>
      <c r="B7" s="3">
        <f>'[1]Data Input'!$B$13</f>
        <v>22.81</v>
      </c>
      <c r="C7" s="3">
        <f>'[1]Data Input'!$B$13</f>
        <v>22.81</v>
      </c>
      <c r="D7" s="12">
        <f>'[1]Data Input'!$B$13</f>
        <v>22.81</v>
      </c>
      <c r="E7" s="2"/>
      <c r="F7" s="2"/>
      <c r="G7" s="2"/>
      <c r="H7" s="2"/>
      <c r="I7" s="2"/>
      <c r="J7" s="2"/>
      <c r="K7" s="2"/>
      <c r="L7" s="2"/>
      <c r="M7" s="2"/>
    </row>
    <row r="8" spans="1:13" ht="18">
      <c r="A8" s="19" t="s">
        <v>34</v>
      </c>
      <c r="B8" s="3">
        <f>'[1]Data Input'!$B$19</f>
        <v>0.15</v>
      </c>
      <c r="C8" s="6">
        <f>'[1]Data Input'!$B$20</f>
        <v>0.29081178018293802</v>
      </c>
      <c r="D8" s="14">
        <f>'[1]Data Input'!$B$26</f>
        <v>0.62607399045146661</v>
      </c>
      <c r="E8" s="2"/>
      <c r="F8" s="2"/>
      <c r="G8" s="2"/>
      <c r="H8" s="2"/>
      <c r="I8" s="2"/>
      <c r="J8" s="2"/>
      <c r="K8" s="2"/>
      <c r="L8" s="2"/>
      <c r="M8" s="2"/>
    </row>
    <row r="9" spans="1:13" ht="18">
      <c r="A9" s="39" t="s">
        <v>29</v>
      </c>
      <c r="B9" s="3"/>
      <c r="C9" s="3"/>
      <c r="D9" s="12"/>
      <c r="E9" s="2"/>
      <c r="F9" s="2"/>
      <c r="G9" s="2"/>
      <c r="H9" s="2"/>
      <c r="I9" s="2"/>
      <c r="J9" s="2"/>
      <c r="K9" s="2"/>
      <c r="L9" s="2"/>
      <c r="M9" s="2"/>
    </row>
    <row r="10" spans="1:13" ht="18">
      <c r="A10" s="19" t="s">
        <v>3</v>
      </c>
      <c r="B10" s="6">
        <f>B7*B8*(1+B6)</f>
        <v>3.9347249999999994</v>
      </c>
      <c r="C10" s="6">
        <f t="shared" ref="C10" si="0">C7*C8*(1+C6)</f>
        <v>7.6284292118687373</v>
      </c>
      <c r="D10" s="14">
        <f>D7*D8*(1+D6)</f>
        <v>14.280747722197953</v>
      </c>
      <c r="E10" s="2"/>
      <c r="F10" s="2"/>
      <c r="G10" s="2"/>
      <c r="H10" s="2"/>
      <c r="I10" s="2"/>
      <c r="J10" s="2"/>
      <c r="K10" s="2"/>
      <c r="L10" s="2"/>
      <c r="M10" s="2"/>
    </row>
    <row r="11" spans="1:13" ht="18">
      <c r="A11" s="19" t="s">
        <v>4</v>
      </c>
      <c r="B11" s="3" t="s">
        <v>27</v>
      </c>
      <c r="C11" s="6" t="s">
        <v>27</v>
      </c>
      <c r="D11" s="12" t="s">
        <v>27</v>
      </c>
      <c r="E11" s="2"/>
      <c r="F11" s="2"/>
      <c r="G11" s="2"/>
      <c r="H11" s="2"/>
      <c r="I11" s="2"/>
      <c r="J11" s="2"/>
      <c r="K11" s="2"/>
      <c r="L11" s="2"/>
      <c r="M11" s="2"/>
    </row>
    <row r="12" spans="1:13" ht="18.75" thickBot="1">
      <c r="A12" s="19" t="s">
        <v>5</v>
      </c>
      <c r="B12" s="6">
        <f>SUM(B10:B11)</f>
        <v>3.9347249999999994</v>
      </c>
      <c r="C12" s="6">
        <f t="shared" ref="C12" si="1">SUM(C10:C11)</f>
        <v>7.6284292118687373</v>
      </c>
      <c r="D12" s="14">
        <f>SUM(D10:D11)</f>
        <v>14.280747722197953</v>
      </c>
      <c r="E12" s="2"/>
      <c r="F12" s="2"/>
      <c r="G12" s="2"/>
      <c r="H12" s="2"/>
      <c r="I12" s="2"/>
      <c r="J12" s="2"/>
      <c r="K12" s="2"/>
      <c r="L12" s="2"/>
      <c r="M12" s="2"/>
    </row>
    <row r="13" spans="1:13" ht="21" customHeight="1" thickBot="1">
      <c r="A13" s="40" t="s">
        <v>30</v>
      </c>
      <c r="B13" s="7">
        <f>'[1]Data Input'!$B$10</f>
        <v>9.5033234478105797</v>
      </c>
      <c r="C13" s="7">
        <f>'[1]Data Input'!$B$10</f>
        <v>9.5033234478105797</v>
      </c>
      <c r="D13" s="15">
        <f>'[1]Data Input'!$B$10</f>
        <v>9.5033234478105797</v>
      </c>
      <c r="E13" s="2"/>
      <c r="F13" s="2"/>
      <c r="G13" s="2"/>
      <c r="H13" s="2"/>
      <c r="I13" s="2"/>
      <c r="J13" s="2"/>
      <c r="K13" s="2"/>
      <c r="L13" s="2"/>
      <c r="M13" s="2"/>
    </row>
    <row r="14" spans="1:13" ht="21" customHeight="1" thickBot="1">
      <c r="A14" s="20" t="s">
        <v>31</v>
      </c>
      <c r="B14" s="16">
        <f>B12*100/B13</f>
        <v>41.403673373934247</v>
      </c>
      <c r="C14" s="16">
        <f>C12*100/C13</f>
        <v>80.2711730665782</v>
      </c>
      <c r="D14" s="17">
        <f>D12*100/D13</f>
        <v>150.27108990474295</v>
      </c>
      <c r="E14" s="2"/>
      <c r="F14" s="2"/>
      <c r="G14" s="2"/>
      <c r="H14" s="2"/>
      <c r="I14" s="2"/>
      <c r="J14" s="2"/>
      <c r="K14" s="2"/>
      <c r="L14" s="2"/>
      <c r="M14" s="2"/>
    </row>
    <row r="15" spans="1:13" ht="18.7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>
      <c r="A16" s="10" t="s">
        <v>17</v>
      </c>
      <c r="B16" s="10"/>
      <c r="C16" s="10"/>
      <c r="D16" s="10"/>
      <c r="E16" s="2"/>
      <c r="F16" s="2"/>
      <c r="G16" s="2"/>
      <c r="H16" s="2"/>
      <c r="I16" s="2"/>
      <c r="J16" s="2"/>
      <c r="K16" s="2"/>
      <c r="L16" s="2"/>
      <c r="M16" s="2"/>
    </row>
    <row r="17" spans="1:13" ht="38.25" customHeight="1">
      <c r="A17" s="9" t="s">
        <v>7</v>
      </c>
      <c r="B17" s="9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</row>
    <row r="18" spans="1:13" ht="38.25" customHeight="1">
      <c r="A18" s="9" t="s">
        <v>6</v>
      </c>
      <c r="B18" s="9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</row>
    <row r="19" spans="1:13" ht="18">
      <c r="A19" s="9" t="s">
        <v>16</v>
      </c>
      <c r="B19" s="9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</row>
    <row r="20" spans="1:13" ht="37.5" customHeight="1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7">
    <mergeCell ref="A3:D3"/>
    <mergeCell ref="A1:D1"/>
    <mergeCell ref="A17:D17"/>
    <mergeCell ref="A18:D18"/>
    <mergeCell ref="A19:D19"/>
    <mergeCell ref="A2:D2"/>
    <mergeCell ref="A16:D16"/>
  </mergeCells>
  <pageMargins left="0.7" right="0.7" top="0.75" bottom="0.75" header="0.3" footer="0.3"/>
  <pageSetup paperSize="9" scale="5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showGridLines="0" tabSelected="1" topLeftCell="A13" workbookViewId="0">
      <selection activeCell="A28" sqref="A28:B28"/>
    </sheetView>
  </sheetViews>
  <sheetFormatPr defaultRowHeight="18"/>
  <cols>
    <col min="1" max="1" width="86.5703125" style="2" bestFit="1" customWidth="1"/>
    <col min="2" max="2" width="16.7109375" style="2" bestFit="1" customWidth="1"/>
    <col min="3" max="3" width="57.85546875" style="2" customWidth="1"/>
    <col min="4" max="16384" width="9.140625" style="2"/>
  </cols>
  <sheetData>
    <row r="1" spans="1:2" ht="24" customHeight="1">
      <c r="A1" s="32" t="s">
        <v>18</v>
      </c>
      <c r="B1" s="32"/>
    </row>
    <row r="2" spans="1:2" ht="18.75">
      <c r="A2" s="33"/>
      <c r="B2" s="35" t="s">
        <v>8</v>
      </c>
    </row>
    <row r="3" spans="1:2">
      <c r="A3" s="34" t="s">
        <v>26</v>
      </c>
      <c r="B3" s="28"/>
    </row>
    <row r="4" spans="1:2">
      <c r="A4" s="30" t="s">
        <v>9</v>
      </c>
      <c r="B4" s="41">
        <v>7052977034.0309238</v>
      </c>
    </row>
    <row r="5" spans="1:2">
      <c r="A5" s="30" t="s">
        <v>35</v>
      </c>
      <c r="B5" s="41">
        <v>2971551870</v>
      </c>
    </row>
    <row r="6" spans="1:2">
      <c r="A6" s="30" t="s">
        <v>36</v>
      </c>
      <c r="B6" s="41">
        <v>31268554483.269749</v>
      </c>
    </row>
    <row r="7" spans="1:2">
      <c r="A7" s="30" t="s">
        <v>37</v>
      </c>
      <c r="B7" s="41">
        <v>2907585</v>
      </c>
    </row>
    <row r="8" spans="1:2">
      <c r="A8" s="30" t="s">
        <v>38</v>
      </c>
      <c r="B8" s="42">
        <f>B5*100/B6</f>
        <v>9.5033234478105797</v>
      </c>
    </row>
    <row r="9" spans="1:2">
      <c r="A9" s="29" t="s">
        <v>25</v>
      </c>
      <c r="B9" s="28"/>
    </row>
    <row r="10" spans="1:2">
      <c r="A10" s="30" t="s">
        <v>39</v>
      </c>
      <c r="B10" s="28">
        <v>22.81</v>
      </c>
    </row>
    <row r="11" spans="1:2">
      <c r="A11" s="30" t="s">
        <v>40</v>
      </c>
      <c r="B11" s="42">
        <v>0.11275133616181203</v>
      </c>
    </row>
    <row r="12" spans="1:2">
      <c r="A12" s="30" t="s">
        <v>41</v>
      </c>
      <c r="B12" s="44">
        <f>B6/B7</f>
        <v>10754.132547550544</v>
      </c>
    </row>
    <row r="13" spans="1:2">
      <c r="A13" s="29" t="s">
        <v>24</v>
      </c>
      <c r="B13" s="28"/>
    </row>
    <row r="14" spans="1:2">
      <c r="A14" s="30" t="s">
        <v>10</v>
      </c>
      <c r="B14" s="28"/>
    </row>
    <row r="15" spans="1:2">
      <c r="A15" s="31" t="s">
        <v>11</v>
      </c>
      <c r="B15" s="28">
        <v>0.15</v>
      </c>
    </row>
    <row r="16" spans="1:2">
      <c r="A16" s="31" t="s">
        <v>42</v>
      </c>
      <c r="B16" s="42">
        <f>29.0811780182938/100</f>
        <v>0.29081178018293802</v>
      </c>
    </row>
    <row r="17" spans="1:2">
      <c r="A17" s="30" t="s">
        <v>12</v>
      </c>
      <c r="B17" s="28"/>
    </row>
    <row r="18" spans="1:2">
      <c r="A18" s="31" t="s">
        <v>43</v>
      </c>
      <c r="B18" s="28">
        <v>0.25</v>
      </c>
    </row>
    <row r="19" spans="1:2">
      <c r="A19" s="31" t="s">
        <v>44</v>
      </c>
      <c r="B19" s="28">
        <v>0.25</v>
      </c>
    </row>
    <row r="20" spans="1:2">
      <c r="A20" s="31" t="s">
        <v>45</v>
      </c>
      <c r="B20" s="45">
        <v>0.79771536351093619</v>
      </c>
    </row>
    <row r="21" spans="1:2">
      <c r="A21" s="31" t="s">
        <v>46</v>
      </c>
      <c r="B21" s="42">
        <f>B19*60/(50*B20)</f>
        <v>0.37607399045146661</v>
      </c>
    </row>
    <row r="22" spans="1:2">
      <c r="A22" s="31" t="s">
        <v>47</v>
      </c>
      <c r="B22" s="42">
        <f>B19+B21</f>
        <v>0.62607399045146661</v>
      </c>
    </row>
    <row r="23" spans="1:2">
      <c r="A23" s="29" t="s">
        <v>23</v>
      </c>
      <c r="B23" s="28"/>
    </row>
    <row r="24" spans="1:2">
      <c r="A24" s="30" t="s">
        <v>10</v>
      </c>
      <c r="B24" s="45">
        <v>0.85</v>
      </c>
    </row>
    <row r="25" spans="1:2">
      <c r="A25" s="30" t="s">
        <v>13</v>
      </c>
      <c r="B25" s="45">
        <v>1</v>
      </c>
    </row>
    <row r="26" spans="1:2">
      <c r="A26" s="29" t="s">
        <v>22</v>
      </c>
      <c r="B26" s="43">
        <v>197.46719519439097</v>
      </c>
    </row>
    <row r="28" spans="1:2" ht="35.25" customHeight="1">
      <c r="A28" s="26" t="s">
        <v>19</v>
      </c>
      <c r="B28" s="26"/>
    </row>
    <row r="29" spans="1:2">
      <c r="A29" s="27" t="s">
        <v>20</v>
      </c>
      <c r="B29" s="27"/>
    </row>
  </sheetData>
  <mergeCells count="3">
    <mergeCell ref="A1:B1"/>
    <mergeCell ref="A28:B28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Running costs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2021-05-24T00:15:18Z</dcterms:created>
  <dcterms:modified xsi:type="dcterms:W3CDTF">2021-05-24T00:21:45Z</dcterms:modified>
</cp:coreProperties>
</file>