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codeName="ThisWorkbook"/>
  <mc:AlternateContent xmlns:mc="http://schemas.openxmlformats.org/markup-compatibility/2006">
    <mc:Choice Requires="x15">
      <x15ac:absPath xmlns:x15ac="http://schemas.microsoft.com/office/spreadsheetml/2010/11/ac" url="https://eecagovtnz.sharepoint.com/sites/Business/SP/Wood processing/"/>
    </mc:Choice>
  </mc:AlternateContent>
  <xr:revisionPtr revIDLastSave="0" documentId="8_{C4C6DF43-E18D-4034-BF0B-B0579C7A621E}" xr6:coauthVersionLast="47" xr6:coauthVersionMax="47" xr10:uidLastSave="{00000000-0000-0000-0000-000000000000}"/>
  <workbookProtection workbookAlgorithmName="SHA-512" workbookHashValue="5/RNWrYxMPE1Zfo51bVTdo5QMc2/YTrIBahTlJuVPHPVSerVRx1uURT8xw0L3UzpWTmb0YhEVTfmqPnUWuOhQg==" workbookSaltValue="a0n3LAX+mksQwy+JCbbfxg==" workbookSpinCount="100000" lockStructure="1"/>
  <bookViews>
    <workbookView xWindow="-120" yWindow="-120" windowWidth="51840" windowHeight="21120" xr2:uid="{B5F471FE-ED72-44AC-A853-E068A8A91250}"/>
  </bookViews>
  <sheets>
    <sheet name="Introduction" sheetId="12" r:id="rId1"/>
    <sheet name="Energy Calculator" sheetId="1" r:id="rId2"/>
    <sheet name="Summary Graphs" sheetId="5" r:id="rId3"/>
    <sheet name="Background Calcs" sheetId="10" state="hidden" r:id="rId4"/>
    <sheet name="Parameters" sheetId="4" r:id="rId5"/>
    <sheet name="Help" sheetId="11" r:id="rId6"/>
  </sheets>
  <definedNames>
    <definedName name="_xlnm._FilterDatabase" localSheetId="1" hidden="1">'Energy Calculator'!#REF!</definedName>
    <definedName name="Electricity__kWh">'Energy Calculator'!$C$22:$C$33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1" l="1"/>
  <c r="G34" i="1"/>
  <c r="C53" i="1"/>
  <c r="D49" i="1"/>
  <c r="D50" i="1"/>
  <c r="D51" i="1"/>
  <c r="D52" i="1"/>
  <c r="D43" i="1"/>
  <c r="D42" i="1"/>
  <c r="D41" i="1"/>
  <c r="J40" i="1"/>
  <c r="G40" i="1"/>
  <c r="V14" i="5" s="1"/>
  <c r="C7" i="10" l="1"/>
  <c r="L7" i="10" s="1"/>
  <c r="C5" i="10"/>
  <c r="L5" i="10" s="1"/>
  <c r="D5" i="10"/>
  <c r="M5" i="10" s="1"/>
  <c r="E5" i="10"/>
  <c r="N5" i="10" s="1"/>
  <c r="C6" i="10"/>
  <c r="L6" i="10" s="1"/>
  <c r="D6" i="10"/>
  <c r="M6" i="10" s="1"/>
  <c r="E6" i="10"/>
  <c r="N6" i="10" s="1"/>
  <c r="D7" i="10"/>
  <c r="M7" i="10" s="1"/>
  <c r="E7" i="10"/>
  <c r="N7" i="10" s="1"/>
  <c r="C8" i="10"/>
  <c r="L8" i="10" s="1"/>
  <c r="D8" i="10"/>
  <c r="M8" i="10" s="1"/>
  <c r="E8" i="10"/>
  <c r="N8" i="10" s="1"/>
  <c r="C9" i="10"/>
  <c r="L9" i="10" s="1"/>
  <c r="D9" i="10"/>
  <c r="M9" i="10" s="1"/>
  <c r="E9" i="10"/>
  <c r="N9" i="10" s="1"/>
  <c r="C10" i="10"/>
  <c r="L10" i="10" s="1"/>
  <c r="D10" i="10"/>
  <c r="M10" i="10" s="1"/>
  <c r="E10" i="10"/>
  <c r="N10" i="10" s="1"/>
  <c r="C11" i="10"/>
  <c r="L11" i="10" s="1"/>
  <c r="D11" i="10"/>
  <c r="M11" i="10" s="1"/>
  <c r="E11" i="10"/>
  <c r="N11" i="10" s="1"/>
  <c r="C12" i="10"/>
  <c r="L12" i="10" s="1"/>
  <c r="D12" i="10"/>
  <c r="M12" i="10" s="1"/>
  <c r="E12" i="10"/>
  <c r="N12" i="10" s="1"/>
  <c r="C13" i="10"/>
  <c r="L13" i="10" s="1"/>
  <c r="D13" i="10"/>
  <c r="M13" i="10" s="1"/>
  <c r="E13" i="10"/>
  <c r="N13" i="10" s="1"/>
  <c r="C14" i="10"/>
  <c r="L14" i="10" s="1"/>
  <c r="D14" i="10"/>
  <c r="M14" i="10" s="1"/>
  <c r="E14" i="10"/>
  <c r="N14" i="10" s="1"/>
  <c r="C15" i="10"/>
  <c r="L15" i="10" s="1"/>
  <c r="D15" i="10"/>
  <c r="M15" i="10" s="1"/>
  <c r="E15" i="10"/>
  <c r="N15" i="10" s="1"/>
  <c r="C16" i="10"/>
  <c r="L16" i="10" s="1"/>
  <c r="D16" i="10"/>
  <c r="M16" i="10" s="1"/>
  <c r="E16" i="10"/>
  <c r="N16" i="10" s="1"/>
  <c r="B6" i="10"/>
  <c r="K6" i="10" s="1"/>
  <c r="B7" i="10"/>
  <c r="K7" i="10" s="1"/>
  <c r="B8" i="10"/>
  <c r="K8" i="10" s="1"/>
  <c r="B9" i="10"/>
  <c r="K9" i="10" s="1"/>
  <c r="B10" i="10"/>
  <c r="K10" i="10" s="1"/>
  <c r="B11" i="10"/>
  <c r="K11" i="10" s="1"/>
  <c r="B12" i="10"/>
  <c r="K12" i="10" s="1"/>
  <c r="B13" i="10"/>
  <c r="K13" i="10" s="1"/>
  <c r="B14" i="10"/>
  <c r="K14" i="10" s="1"/>
  <c r="B15" i="10"/>
  <c r="K15" i="10" s="1"/>
  <c r="B16" i="10"/>
  <c r="K16" i="10" s="1"/>
  <c r="B5" i="10"/>
  <c r="K5" i="10" s="1"/>
  <c r="G4" i="10"/>
  <c r="G7" i="10" s="1"/>
  <c r="F4" i="10"/>
  <c r="F15" i="10" s="1"/>
  <c r="F9" i="10" l="1"/>
  <c r="G13" i="10"/>
  <c r="G6" i="10"/>
  <c r="P4" i="10"/>
  <c r="P7" i="10" s="1"/>
  <c r="G10" i="10"/>
  <c r="P10" i="10" s="1"/>
  <c r="G14" i="10"/>
  <c r="P14" i="10" s="1"/>
  <c r="G5" i="10"/>
  <c r="P5" i="10" s="1"/>
  <c r="G9" i="10"/>
  <c r="P9" i="10" s="1"/>
  <c r="G16" i="10"/>
  <c r="P16" i="10" s="1"/>
  <c r="G12" i="10"/>
  <c r="P12" i="10" s="1"/>
  <c r="G8" i="10"/>
  <c r="P8" i="10" s="1"/>
  <c r="G15" i="10"/>
  <c r="P15" i="10" s="1"/>
  <c r="G11" i="10"/>
  <c r="P11" i="10" s="1"/>
  <c r="F5" i="10"/>
  <c r="H5" i="10" s="1"/>
  <c r="F11" i="10"/>
  <c r="F10" i="10"/>
  <c r="F13" i="10"/>
  <c r="F16" i="10"/>
  <c r="F6" i="10"/>
  <c r="F7" i="10"/>
  <c r="O4" i="10"/>
  <c r="F8" i="10"/>
  <c r="F14" i="10"/>
  <c r="F12" i="10"/>
  <c r="O6" i="10" l="1"/>
  <c r="P6" i="10"/>
  <c r="O12" i="10"/>
  <c r="O8" i="10"/>
  <c r="P13" i="10"/>
  <c r="O13" i="10"/>
  <c r="O9" i="10"/>
  <c r="O10" i="10"/>
  <c r="O16" i="10"/>
  <c r="O15" i="10"/>
  <c r="O11" i="10"/>
  <c r="O7" i="10"/>
  <c r="O14" i="10"/>
  <c r="O5" i="10"/>
  <c r="Q5" i="10" s="1"/>
  <c r="L22" i="1" s="1"/>
  <c r="J41" i="1" s="1"/>
  <c r="Q6" i="10" l="1"/>
  <c r="C24" i="10"/>
  <c r="C25" i="10"/>
  <c r="C26" i="10"/>
  <c r="C27" i="10"/>
  <c r="C28" i="10"/>
  <c r="C29" i="10"/>
  <c r="C30" i="10"/>
  <c r="C31" i="10"/>
  <c r="C32" i="10"/>
  <c r="C33" i="10"/>
  <c r="C34" i="10"/>
  <c r="C23" i="10"/>
  <c r="L23" i="1" l="1"/>
  <c r="Q7" i="10"/>
  <c r="L24" i="1" s="1"/>
  <c r="Q8" i="10"/>
  <c r="L25" i="1" s="1"/>
  <c r="Q9" i="10"/>
  <c r="L26" i="1" s="1"/>
  <c r="Q10" i="10"/>
  <c r="L27" i="1" s="1"/>
  <c r="Q13" i="10"/>
  <c r="L30" i="1" s="1"/>
  <c r="Q14" i="10"/>
  <c r="L31" i="1" s="1"/>
  <c r="O17" i="10"/>
  <c r="Q15" i="10"/>
  <c r="L32" i="1" s="1"/>
  <c r="Q11" i="10"/>
  <c r="L28" i="1" s="1"/>
  <c r="Q12" i="10"/>
  <c r="L29" i="1" s="1"/>
  <c r="Q16" i="10"/>
  <c r="L33" i="1" s="1"/>
  <c r="N17" i="10"/>
  <c r="L17" i="10"/>
  <c r="P17" i="10"/>
  <c r="M17" i="10"/>
  <c r="K17" i="10"/>
  <c r="Q17" i="10" l="1"/>
  <c r="K18" i="10" s="1"/>
  <c r="K19" i="10" s="1"/>
  <c r="F17" i="10"/>
  <c r="G17" i="10"/>
  <c r="L18" i="10" l="1"/>
  <c r="L19" i="10" s="1"/>
  <c r="N18" i="10"/>
  <c r="N19" i="10" s="1"/>
  <c r="P18" i="10"/>
  <c r="P19" i="10" s="1"/>
  <c r="O18" i="10"/>
  <c r="O19" i="10" s="1"/>
  <c r="M18" i="10"/>
  <c r="M19" i="10" s="1"/>
  <c r="H8" i="10" l="1"/>
  <c r="I25" i="1" s="1"/>
  <c r="C40" i="1"/>
  <c r="H7" i="10" l="1"/>
  <c r="I24" i="1" s="1"/>
  <c r="H13" i="10"/>
  <c r="I30" i="1" s="1"/>
  <c r="H6" i="10"/>
  <c r="I23" i="1" s="1"/>
  <c r="G42" i="1" s="1"/>
  <c r="H9" i="10"/>
  <c r="I26" i="1" s="1"/>
  <c r="G45" i="1" s="1"/>
  <c r="H14" i="10"/>
  <c r="I31" i="1" s="1"/>
  <c r="G50" i="1" s="1"/>
  <c r="E17" i="10"/>
  <c r="I22" i="1"/>
  <c r="G41" i="1" s="1"/>
  <c r="B17" i="10"/>
  <c r="D17" i="10"/>
  <c r="C17" i="10"/>
  <c r="H15" i="10"/>
  <c r="I32" i="1" s="1"/>
  <c r="G51" i="1" s="1"/>
  <c r="H16" i="10"/>
  <c r="I33" i="1" s="1"/>
  <c r="G52" i="1" s="1"/>
  <c r="H10" i="10"/>
  <c r="I27" i="1" s="1"/>
  <c r="G46" i="1" s="1"/>
  <c r="H11" i="10"/>
  <c r="I28" i="1" s="1"/>
  <c r="G47" i="1" s="1"/>
  <c r="H12" i="10"/>
  <c r="I29" i="1" s="1"/>
  <c r="G48" i="1" s="1"/>
  <c r="D34" i="1"/>
  <c r="E34" i="1"/>
  <c r="H34" i="1"/>
  <c r="B1" i="5"/>
  <c r="B1" i="1"/>
  <c r="G43" i="1"/>
  <c r="G44" i="1"/>
  <c r="H17" i="10" l="1"/>
  <c r="G49" i="1"/>
  <c r="G53" i="1" s="1"/>
  <c r="I34" i="1"/>
  <c r="D35" i="10"/>
  <c r="H18" i="10" l="1"/>
  <c r="G18" i="10"/>
  <c r="G19" i="10" s="1"/>
  <c r="F18" i="10"/>
  <c r="F19" i="10" s="1"/>
  <c r="B18" i="10"/>
  <c r="B19" i="10" s="1"/>
  <c r="C18" i="10"/>
  <c r="C19" i="10" s="1"/>
  <c r="E18" i="10"/>
  <c r="E19" i="10" s="1"/>
  <c r="D18" i="10"/>
  <c r="D19" i="10" s="1"/>
  <c r="B41" i="1"/>
  <c r="B42" i="1" s="1"/>
  <c r="B43" i="1" s="1"/>
  <c r="B44" i="1" s="1"/>
  <c r="B45" i="1" s="1"/>
  <c r="B46" i="1" s="1"/>
  <c r="B47" i="1" s="1"/>
  <c r="B48" i="1" s="1"/>
  <c r="B49" i="1" s="1"/>
  <c r="B50" i="1" s="1"/>
  <c r="B51" i="1" s="1"/>
  <c r="B52" i="1" s="1"/>
  <c r="J42" i="1"/>
  <c r="D44" i="1"/>
  <c r="D45" i="1"/>
  <c r="J45" i="1" s="1"/>
  <c r="D46" i="1"/>
  <c r="J46" i="1" s="1"/>
  <c r="D47" i="1"/>
  <c r="J47" i="1" s="1"/>
  <c r="D48" i="1"/>
  <c r="J48" i="1" s="1"/>
  <c r="J49" i="1"/>
  <c r="J50" i="1"/>
  <c r="J51" i="1"/>
  <c r="J52" i="1"/>
  <c r="J44" i="1" l="1"/>
  <c r="D53" i="1"/>
  <c r="F35" i="10"/>
  <c r="G35" i="10"/>
  <c r="H35" i="10"/>
  <c r="I35" i="10"/>
  <c r="J35" i="10"/>
  <c r="K35" i="10"/>
  <c r="L35" i="10"/>
  <c r="M35" i="10"/>
  <c r="N35" i="10"/>
  <c r="O35" i="10"/>
  <c r="P35" i="10"/>
  <c r="Q35" i="10"/>
  <c r="R35" i="10"/>
  <c r="E35" i="10"/>
  <c r="F52" i="1"/>
  <c r="F51" i="1"/>
  <c r="F50" i="1"/>
  <c r="F49" i="1"/>
  <c r="F48" i="1"/>
  <c r="F47" i="1"/>
  <c r="F46" i="1"/>
  <c r="F45" i="1"/>
  <c r="F44" i="1"/>
  <c r="F43" i="1"/>
  <c r="F42" i="1"/>
  <c r="F41" i="1"/>
  <c r="I44" i="1" l="1"/>
  <c r="I48" i="1"/>
  <c r="I41" i="1"/>
  <c r="I49" i="1"/>
  <c r="I52" i="1"/>
  <c r="I42" i="1"/>
  <c r="I50" i="1"/>
  <c r="I43" i="1"/>
  <c r="I45" i="1"/>
  <c r="I46" i="1"/>
  <c r="I47" i="1"/>
  <c r="I51" i="1"/>
  <c r="B27" i="1"/>
  <c r="B26" i="1"/>
  <c r="B28" i="1"/>
  <c r="B29" i="1"/>
  <c r="B22" i="1"/>
  <c r="B30" i="1"/>
  <c r="B23" i="1"/>
  <c r="B31" i="1"/>
  <c r="B24" i="1"/>
  <c r="B32" i="1"/>
  <c r="B25" i="1"/>
  <c r="B33" i="1"/>
  <c r="B25" i="10"/>
  <c r="B33" i="10"/>
  <c r="C35" i="10"/>
  <c r="B29" i="10"/>
  <c r="B26" i="10"/>
  <c r="B30" i="10"/>
  <c r="B34" i="10"/>
  <c r="B23" i="10"/>
  <c r="B27" i="10"/>
  <c r="B31" i="10"/>
  <c r="B24" i="10"/>
  <c r="B28" i="10"/>
  <c r="B32" i="10"/>
  <c r="K33" i="1"/>
  <c r="K25" i="1"/>
  <c r="K30" i="1"/>
  <c r="K24" i="1"/>
  <c r="K23" i="1"/>
  <c r="K29" i="1"/>
  <c r="K27" i="1"/>
  <c r="K32" i="1"/>
  <c r="K31" i="1"/>
  <c r="K28" i="1"/>
  <c r="K22" i="1"/>
  <c r="K26" i="1"/>
  <c r="J9" i="10" l="1"/>
  <c r="A9" i="10"/>
  <c r="A10" i="10"/>
  <c r="J10" i="10"/>
  <c r="A11" i="10"/>
  <c r="J11" i="10"/>
  <c r="A13" i="10"/>
  <c r="J13" i="10"/>
  <c r="A12" i="10"/>
  <c r="J12" i="10"/>
  <c r="A16" i="10"/>
  <c r="J16" i="10"/>
  <c r="J8" i="10"/>
  <c r="A8" i="10"/>
  <c r="A15" i="10"/>
  <c r="J15" i="10"/>
  <c r="J7" i="10"/>
  <c r="A7" i="10"/>
  <c r="A14" i="10"/>
  <c r="J14" i="10"/>
  <c r="J6" i="10"/>
  <c r="A6" i="10"/>
  <c r="A5" i="10"/>
  <c r="J5" i="10"/>
  <c r="C34" i="1"/>
  <c r="J43" i="1" l="1"/>
  <c r="J53" i="1" s="1"/>
  <c r="L34" i="1" l="1"/>
</calcChain>
</file>

<file path=xl/sharedStrings.xml><?xml version="1.0" encoding="utf-8"?>
<sst xmlns="http://schemas.openxmlformats.org/spreadsheetml/2006/main" count="197" uniqueCount="111">
  <si>
    <t> </t>
  </si>
  <si>
    <t> Energy Intensity Calculator - Wood processing &amp; manufacturing</t>
  </si>
  <si>
    <t xml:space="preserve">Introduction </t>
  </si>
  <si>
    <t xml:space="preserve">The most important step in energy management and conservation is measuring and accounting for energy consumption.
EECA works with the industry to help businesses to know what to measure and how to measure.
A measurement of current energy use will allow users to identify their potential energy and cost savings opportunities and will highlight success post optimisation.
This calculator is designed for individual site use only to support with their energy usage.
Note: multiple factors influence energy intensity such as geographic area, fuel type and type of produce. This tool is only designed to support sites in understanding a basic energy measurement.	</t>
  </si>
  <si>
    <t>Instructions</t>
  </si>
  <si>
    <t>Steps</t>
  </si>
  <si>
    <t>In the Energy Calculator tab, enter your site details</t>
  </si>
  <si>
    <t xml:space="preserve">Enter your energy usage. This can be found in your energy bills - the amount of energy consumed within that given month. The tool has inputs for many different types of fuel. </t>
  </si>
  <si>
    <t>Enter the total consumed under the relevant fuel type. If you have coal or biomass use, please select the type using the dropdowns</t>
  </si>
  <si>
    <r>
      <rPr>
        <b/>
        <u val="double"/>
        <sz val="11"/>
        <color rgb="FF164057"/>
        <rFont val="Arial"/>
        <family val="2"/>
      </rPr>
      <t xml:space="preserve">Note </t>
    </r>
    <r>
      <rPr>
        <u val="double"/>
        <sz val="11"/>
        <color rgb="FF164057"/>
        <rFont val="Arial"/>
        <family val="2"/>
      </rPr>
      <t xml:space="preserve">it is important that you enter under the correct fuel type as the energy intensity in kWh and emissions factors are different for each different fuel type. </t>
    </r>
  </si>
  <si>
    <t>Total emissions per month will be displayed to the right of the fuel consumption</t>
  </si>
  <si>
    <t>Key</t>
  </si>
  <si>
    <t xml:space="preserve">Select the unit that you use to measure production, and then fill in the monthly production data. </t>
  </si>
  <si>
    <t>Data Entry</t>
  </si>
  <si>
    <t>If the unit that you use is not shown, then select N/A</t>
  </si>
  <si>
    <t xml:space="preserve">Drop down selection </t>
  </si>
  <si>
    <t>Calculated Values</t>
  </si>
  <si>
    <t>The energy intensity for the given month will be displayed in GREEN (follow the example tab)</t>
  </si>
  <si>
    <t>Final Metrics</t>
  </si>
  <si>
    <t xml:space="preserve">This will show the energy used per unit of production for that month </t>
  </si>
  <si>
    <t xml:space="preserve"> tCO₂e  emissions per unit production are also displayed.</t>
  </si>
  <si>
    <t>Repeat steps for each month and the tool will calculate the average annual energy intensity along with displaying the month.</t>
  </si>
  <si>
    <t xml:space="preserve">This helps display variations in season and other anomalies. </t>
  </si>
  <si>
    <t>Go to the Summary Graphs tab to see your energy consumption and tCO²e graphed across the year</t>
  </si>
  <si>
    <t>Notes:</t>
  </si>
  <si>
    <t xml:space="preserve">Moving cells or changing calculations will cause inaccurate results </t>
  </si>
  <si>
    <t xml:space="preserve">Do not change anything on the parameters tab, this will affect results  </t>
  </si>
  <si>
    <t>Enter site details</t>
  </si>
  <si>
    <t>Site name</t>
  </si>
  <si>
    <t>Start Date</t>
  </si>
  <si>
    <t>Enter energy usage</t>
  </si>
  <si>
    <t>Enter monthly energy usage details below for the months specified:</t>
  </si>
  <si>
    <t>Energy &amp; Fuel consumption</t>
  </si>
  <si>
    <t>Total emissions</t>
  </si>
  <si>
    <r>
      <rPr>
        <b/>
        <sz val="11"/>
        <color rgb="FF000000"/>
        <rFont val="Franklin Gothic Book"/>
        <family val="2"/>
      </rPr>
      <t>Note</t>
    </r>
    <r>
      <rPr>
        <sz val="11"/>
        <color rgb="FF000000"/>
        <rFont val="Franklin Gothic Book"/>
        <family val="2"/>
      </rPr>
      <t xml:space="preserve">: the purpose of this tool is to calculate scope 1 and 2 emissions
</t>
    </r>
  </si>
  <si>
    <t>Fuel</t>
  </si>
  <si>
    <t>Electricity</t>
  </si>
  <si>
    <t>Diesel</t>
  </si>
  <si>
    <t>LPG</t>
  </si>
  <si>
    <t>Natural Gas</t>
  </si>
  <si>
    <t>Coal</t>
  </si>
  <si>
    <t>Biomass</t>
  </si>
  <si>
    <t>Total (kWh)</t>
  </si>
  <si>
    <t>tCO₂e</t>
  </si>
  <si>
    <t>Unit</t>
  </si>
  <si>
    <t xml:space="preserve"> (kWh) </t>
  </si>
  <si>
    <t>(L)</t>
  </si>
  <si>
    <t>(kg)</t>
  </si>
  <si>
    <t>GJ</t>
  </si>
  <si>
    <t>(t)</t>
  </si>
  <si>
    <t>Type</t>
  </si>
  <si>
    <t>Sub-bituminous</t>
  </si>
  <si>
    <t>Pellets</t>
  </si>
  <si>
    <t>Total</t>
  </si>
  <si>
    <t xml:space="preserve">Production </t>
  </si>
  <si>
    <t>kg</t>
  </si>
  <si>
    <t xml:space="preserve">Energy intensity </t>
  </si>
  <si>
    <t xml:space="preserve">Emissions intensity </t>
  </si>
  <si>
    <t>Average</t>
  </si>
  <si>
    <t>Energy &amp; Fuel consumption (kWh)</t>
  </si>
  <si>
    <t>Production units</t>
  </si>
  <si>
    <t>Coal Types</t>
  </si>
  <si>
    <t>Biomass types</t>
  </si>
  <si>
    <t>m³</t>
  </si>
  <si>
    <t>Chips</t>
  </si>
  <si>
    <t>ADt</t>
  </si>
  <si>
    <t>Lignite</t>
  </si>
  <si>
    <t>Gt</t>
  </si>
  <si>
    <t>Bituminous</t>
  </si>
  <si>
    <t>Green</t>
  </si>
  <si>
    <t>N/A</t>
  </si>
  <si>
    <t>Month</t>
  </si>
  <si>
    <t>OAT</t>
  </si>
  <si>
    <t>Manawatu-Whanganui</t>
  </si>
  <si>
    <t>Central Otago</t>
  </si>
  <si>
    <t>South Canterbury</t>
  </si>
  <si>
    <t xml:space="preserve">Levin EWS </t>
  </si>
  <si>
    <t>Northland</t>
  </si>
  <si>
    <t>Whakatane Ews</t>
  </si>
  <si>
    <t>Hawks Bay</t>
  </si>
  <si>
    <t xml:space="preserve">Nelson       </t>
  </si>
  <si>
    <t>Eastern BOP</t>
  </si>
  <si>
    <t>North Canterbury</t>
  </si>
  <si>
    <t>Masterton</t>
  </si>
  <si>
    <t>South Auckland</t>
  </si>
  <si>
    <t>Hamilton</t>
  </si>
  <si>
    <t>Taranaki</t>
  </si>
  <si>
    <t>Southland</t>
  </si>
  <si>
    <t>Parameters and emissions factors</t>
  </si>
  <si>
    <t>Energy unit conversions and calorific values</t>
  </si>
  <si>
    <t>kWh/</t>
  </si>
  <si>
    <t>kWh</t>
  </si>
  <si>
    <t>Natural gas</t>
  </si>
  <si>
    <t>Sources</t>
  </si>
  <si>
    <t>Measuring emissions: A guide for organisations: 2024 detailed guide</t>
  </si>
  <si>
    <t>L</t>
  </si>
  <si>
    <t>EECA Emission calculations 2024</t>
  </si>
  <si>
    <t>Waste oil</t>
  </si>
  <si>
    <t>LPG Gas Unit Conversion Values: kg, Litres, MJ, kWh &amp; m³ (elgas.com.au)</t>
  </si>
  <si>
    <t>Petrol</t>
  </si>
  <si>
    <t>UK GOV GHG Conversion factors 2022: full set</t>
  </si>
  <si>
    <t>Coal: Bituminous</t>
  </si>
  <si>
    <t>t</t>
  </si>
  <si>
    <t>Coal: Sub-bituminous</t>
  </si>
  <si>
    <t>Coal: Lignite</t>
  </si>
  <si>
    <t>Biomass: Chips</t>
  </si>
  <si>
    <t>Biomass: Pellets</t>
  </si>
  <si>
    <t>Biomass: Green</t>
  </si>
  <si>
    <t>CO₂e emissions factors</t>
  </si>
  <si>
    <t>tCO₂e/</t>
  </si>
  <si>
    <t>tCO²e/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</si>
</sst>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0_-;\-* #,##0_-;_-* &quot;-&quot;??_-;_-@_-"/>
    <numFmt numFmtId="165" formatCode="#,##0.0"/>
    <numFmt numFmtId="166" formatCode="0.0"/>
    <numFmt numFmtId="167" formatCode="_-* #,##0.000_-;\-* #,##0.000_-;_-* &quot;-&quot;??_-;_-@_-"/>
    <numFmt numFmtId="168" formatCode="0.000"/>
    <numFmt numFmtId="169" formatCode="0.000000"/>
  </numFmts>
  <fonts count="35">
    <font>
      <sz val="11"/>
      <color theme="1"/>
      <name val="Calibri"/>
      <family val="2"/>
      <scheme val="minor"/>
    </font>
    <font>
      <sz val="11"/>
      <color theme="1"/>
      <name val="Calibri"/>
      <family val="2"/>
      <scheme val="minor"/>
    </font>
    <font>
      <b/>
      <sz val="11"/>
      <color theme="1"/>
      <name val="Sitka Banner Bold"/>
    </font>
    <font>
      <sz val="11"/>
      <color theme="1"/>
      <name val="Franklin Gothic Book"/>
      <family val="2"/>
    </font>
    <font>
      <b/>
      <sz val="11"/>
      <color theme="1"/>
      <name val="Franklin Gothic Book"/>
      <family val="2"/>
    </font>
    <font>
      <u/>
      <sz val="11"/>
      <color theme="10"/>
      <name val="Calibri"/>
      <family val="2"/>
      <scheme val="minor"/>
    </font>
    <font>
      <sz val="8"/>
      <name val="Calibri"/>
      <family val="2"/>
      <scheme val="minor"/>
    </font>
    <font>
      <b/>
      <sz val="11"/>
      <color theme="0"/>
      <name val="Franklin Gothic Book"/>
      <family val="2"/>
    </font>
    <font>
      <sz val="11"/>
      <color theme="0"/>
      <name val="Franklin Gothic Book"/>
      <family val="2"/>
    </font>
    <font>
      <i/>
      <sz val="11"/>
      <color theme="1"/>
      <name val="Franklin Gothic Book"/>
      <family val="2"/>
    </font>
    <font>
      <b/>
      <sz val="14"/>
      <color theme="1"/>
      <name val="Sitka Banner Bold"/>
    </font>
    <font>
      <b/>
      <sz val="11"/>
      <color rgb="FF000000"/>
      <name val="Franklin Gothic Book"/>
      <family val="2"/>
    </font>
    <font>
      <sz val="11"/>
      <color rgb="FF000000"/>
      <name val="Franklin Gothic Book"/>
      <family val="2"/>
    </font>
    <font>
      <b/>
      <sz val="11"/>
      <color rgb="FF000000"/>
      <name val="Calibri"/>
      <family val="2"/>
    </font>
    <font>
      <sz val="36"/>
      <color theme="0"/>
      <name val="Franklin Gothic Book"/>
      <family val="2"/>
    </font>
    <font>
      <sz val="11"/>
      <color rgb="FF000000"/>
      <name val="Calibri"/>
      <family val="2"/>
    </font>
    <font>
      <b/>
      <sz val="14"/>
      <name val="Sitka Banner Bold"/>
    </font>
    <font>
      <sz val="11"/>
      <name val="Franklin Gothic Book"/>
      <family val="2"/>
    </font>
    <font>
      <sz val="24"/>
      <color rgb="FF164057"/>
      <name val="Arial"/>
      <family val="2"/>
    </font>
    <font>
      <sz val="12"/>
      <color rgb="FF164057"/>
      <name val="Arial"/>
      <family val="2"/>
    </font>
    <font>
      <sz val="11"/>
      <color rgb="FF164057"/>
      <name val="Arial"/>
      <family val="2"/>
    </font>
    <font>
      <b/>
      <sz val="11"/>
      <color rgb="FF164057"/>
      <name val="Arial"/>
      <family val="2"/>
    </font>
    <font>
      <b/>
      <sz val="11"/>
      <color theme="1"/>
      <name val="Arial"/>
      <family val="2"/>
    </font>
    <font>
      <sz val="10"/>
      <color rgb="FF164057"/>
      <name val="Arial"/>
      <family val="2"/>
    </font>
    <font>
      <u val="double"/>
      <sz val="11"/>
      <color rgb="FF164057"/>
      <name val="Arial"/>
      <family val="2"/>
    </font>
    <font>
      <b/>
      <u val="double"/>
      <sz val="11"/>
      <color rgb="FF164057"/>
      <name val="Arial"/>
      <family val="2"/>
    </font>
    <font>
      <sz val="11"/>
      <color theme="1"/>
      <name val="Arial"/>
      <family val="2"/>
    </font>
    <font>
      <sz val="10"/>
      <color theme="1"/>
      <name val="Arial"/>
      <family val="2"/>
    </font>
    <font>
      <sz val="11"/>
      <color theme="1"/>
      <name val="Calibri"/>
      <family val="2"/>
    </font>
    <font>
      <b/>
      <sz val="22"/>
      <color rgb="FF164057"/>
      <name val="Arial"/>
      <family val="2"/>
    </font>
    <font>
      <b/>
      <sz val="10"/>
      <color rgb="FF164057"/>
      <name val="Arial"/>
      <family val="2"/>
    </font>
    <font>
      <sz val="10"/>
      <name val="Arial"/>
      <family val="2"/>
    </font>
    <font>
      <u/>
      <sz val="11"/>
      <color rgb="FF0000FF"/>
      <name val="Calibri"/>
      <family val="2"/>
    </font>
    <font>
      <u/>
      <sz val="10"/>
      <color rgb="FF0000FF"/>
      <name val="Arial"/>
      <family val="2"/>
    </font>
    <font>
      <sz val="10"/>
      <color rgb="FF000000"/>
      <name val="Arial"/>
      <family val="2"/>
    </font>
  </fonts>
  <fills count="14">
    <fill>
      <patternFill patternType="none"/>
    </fill>
    <fill>
      <patternFill patternType="gray125"/>
    </fill>
    <fill>
      <patternFill patternType="solid">
        <fgColor rgb="FF317575"/>
        <bgColor indexed="64"/>
      </patternFill>
    </fill>
    <fill>
      <patternFill patternType="solid">
        <fgColor rgb="FFAAC1C2"/>
        <bgColor indexed="64"/>
      </patternFill>
    </fill>
    <fill>
      <patternFill patternType="solid">
        <fgColor rgb="FF164057"/>
        <bgColor rgb="FF000000"/>
      </patternFill>
    </fill>
    <fill>
      <patternFill patternType="solid">
        <fgColor rgb="FF164057"/>
        <bgColor indexed="64"/>
      </patternFill>
    </fill>
    <fill>
      <patternFill patternType="solid">
        <fgColor rgb="FFB8CAD4"/>
        <bgColor indexed="64"/>
      </patternFill>
    </fill>
    <fill>
      <patternFill patternType="solid">
        <fgColor theme="2"/>
        <bgColor indexed="64"/>
      </patternFill>
    </fill>
    <fill>
      <patternFill patternType="solid">
        <fgColor rgb="FF41B496"/>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theme="0"/>
        <bgColor theme="9" tint="0.79998168889431442"/>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rgb="FF317575"/>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000000"/>
      </left>
      <right/>
      <top style="medium">
        <color rgb="FF000000"/>
      </top>
      <bottom/>
      <diagonal/>
    </border>
  </borders>
  <cellStyleXfs count="5">
    <xf numFmtId="0" fontId="0" fillId="0" borderId="0"/>
    <xf numFmtId="43"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xf numFmtId="0" fontId="31" fillId="0" borderId="0"/>
  </cellStyleXfs>
  <cellXfs count="154">
    <xf numFmtId="0" fontId="0" fillId="0" borderId="0" xfId="0"/>
    <xf numFmtId="0" fontId="3" fillId="0" borderId="0" xfId="0" applyFont="1"/>
    <xf numFmtId="0" fontId="0" fillId="0" borderId="13" xfId="0" applyBorder="1"/>
    <xf numFmtId="0" fontId="0" fillId="0" borderId="14" xfId="0" applyBorder="1"/>
    <xf numFmtId="0" fontId="3" fillId="0" borderId="0" xfId="0" applyFont="1" applyAlignment="1">
      <alignment horizontal="center"/>
    </xf>
    <xf numFmtId="0" fontId="2" fillId="0" borderId="0" xfId="0" applyFont="1" applyAlignment="1">
      <alignment vertical="center"/>
    </xf>
    <xf numFmtId="0" fontId="3" fillId="0" borderId="0" xfId="0" applyFont="1" applyAlignment="1">
      <alignment horizontal="left"/>
    </xf>
    <xf numFmtId="17" fontId="3" fillId="0" borderId="0" xfId="0" applyNumberFormat="1" applyFont="1" applyAlignment="1">
      <alignment horizontal="left"/>
    </xf>
    <xf numFmtId="0" fontId="4" fillId="0" borderId="0" xfId="0" applyFont="1"/>
    <xf numFmtId="164" fontId="3" fillId="0" borderId="0" xfId="1" applyNumberFormat="1" applyFont="1" applyFill="1" applyBorder="1"/>
    <xf numFmtId="164" fontId="3" fillId="0" borderId="0" xfId="1" applyNumberFormat="1" applyFont="1" applyFill="1" applyBorder="1" applyAlignment="1">
      <alignment horizontal="center"/>
    </xf>
    <xf numFmtId="17" fontId="3" fillId="0" borderId="12" xfId="0" applyNumberFormat="1" applyFont="1" applyBorder="1" applyAlignment="1">
      <alignment horizontal="left"/>
    </xf>
    <xf numFmtId="0" fontId="4" fillId="0" borderId="9" xfId="0" applyFont="1" applyBorder="1"/>
    <xf numFmtId="17" fontId="3" fillId="0" borderId="10" xfId="0" applyNumberFormat="1" applyFont="1" applyBorder="1" applyAlignment="1">
      <alignment horizontal="left"/>
    </xf>
    <xf numFmtId="49" fontId="9" fillId="0" borderId="0" xfId="0" applyNumberFormat="1" applyFont="1" applyAlignment="1">
      <alignment vertical="center"/>
    </xf>
    <xf numFmtId="49" fontId="9" fillId="0" borderId="0" xfId="1" applyNumberFormat="1" applyFont="1" applyFill="1" applyBorder="1" applyAlignment="1">
      <alignment vertical="center"/>
    </xf>
    <xf numFmtId="0" fontId="3" fillId="0" borderId="0" xfId="0" applyFont="1" applyAlignment="1">
      <alignment vertical="top" wrapText="1"/>
    </xf>
    <xf numFmtId="0" fontId="0" fillId="0" borderId="15" xfId="0" applyBorder="1"/>
    <xf numFmtId="0" fontId="0" fillId="0" borderId="16" xfId="0" applyBorder="1"/>
    <xf numFmtId="0" fontId="8" fillId="0" borderId="0" xfId="0" applyFont="1" applyAlignment="1">
      <alignment horizontal="left"/>
    </xf>
    <xf numFmtId="0" fontId="10" fillId="0" borderId="0" xfId="0" applyFont="1" applyAlignment="1">
      <alignment horizontal="center" vertical="center"/>
    </xf>
    <xf numFmtId="0" fontId="3" fillId="0" borderId="18" xfId="0" applyFont="1" applyBorder="1" applyAlignment="1">
      <alignment horizontal="left" vertical="center"/>
    </xf>
    <xf numFmtId="0" fontId="3" fillId="0" borderId="18" xfId="0" applyFont="1" applyBorder="1"/>
    <xf numFmtId="0" fontId="3" fillId="0" borderId="3" xfId="0" applyFont="1" applyBorder="1" applyAlignment="1">
      <alignment vertical="top"/>
    </xf>
    <xf numFmtId="0" fontId="3" fillId="0" borderId="1" xfId="0" applyFont="1" applyBorder="1" applyAlignment="1">
      <alignment vertical="top" wrapText="1"/>
    </xf>
    <xf numFmtId="0" fontId="3" fillId="0" borderId="18" xfId="0" applyFont="1" applyBorder="1" applyAlignment="1">
      <alignment horizontal="left" vertical="center" wrapText="1"/>
    </xf>
    <xf numFmtId="0" fontId="3" fillId="0" borderId="0" xfId="0" applyFont="1" applyAlignment="1">
      <alignment horizontal="center" vertical="top"/>
    </xf>
    <xf numFmtId="0" fontId="3"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0" xfId="0" applyFont="1" applyAlignment="1">
      <alignment vertical="center"/>
    </xf>
    <xf numFmtId="0" fontId="3" fillId="0" borderId="7" xfId="0" applyFont="1" applyBorder="1" applyAlignment="1">
      <alignment horizontal="center" vertical="center"/>
    </xf>
    <xf numFmtId="0" fontId="10" fillId="0" borderId="2" xfId="0" applyFont="1" applyBorder="1" applyAlignment="1">
      <alignment vertical="center"/>
    </xf>
    <xf numFmtId="0" fontId="13" fillId="4" borderId="19" xfId="0" applyFont="1" applyFill="1" applyBorder="1"/>
    <xf numFmtId="0" fontId="0" fillId="5" borderId="0" xfId="0" applyFill="1"/>
    <xf numFmtId="49" fontId="9" fillId="6" borderId="1" xfId="0" applyNumberFormat="1" applyFont="1" applyFill="1" applyBorder="1" applyAlignment="1">
      <alignment vertical="center"/>
    </xf>
    <xf numFmtId="49" fontId="9" fillId="7" borderId="1" xfId="1" applyNumberFormat="1" applyFont="1" applyFill="1" applyBorder="1" applyAlignment="1">
      <alignment vertical="center"/>
    </xf>
    <xf numFmtId="49" fontId="9" fillId="8" borderId="1" xfId="1" applyNumberFormat="1" applyFont="1" applyFill="1" applyBorder="1" applyAlignment="1">
      <alignment vertical="center"/>
    </xf>
    <xf numFmtId="49" fontId="9" fillId="9" borderId="1" xfId="0" applyNumberFormat="1" applyFont="1" applyFill="1" applyBorder="1" applyAlignment="1">
      <alignment vertical="center"/>
    </xf>
    <xf numFmtId="164" fontId="3" fillId="10" borderId="1" xfId="1" applyNumberFormat="1" applyFont="1" applyFill="1" applyBorder="1"/>
    <xf numFmtId="164" fontId="4" fillId="10" borderId="1" xfId="1" applyNumberFormat="1" applyFont="1" applyFill="1" applyBorder="1"/>
    <xf numFmtId="43" fontId="3" fillId="8" borderId="1" xfId="1" applyFont="1" applyFill="1" applyBorder="1"/>
    <xf numFmtId="164" fontId="4" fillId="8" borderId="1" xfId="1" applyNumberFormat="1" applyFont="1" applyFill="1" applyBorder="1"/>
    <xf numFmtId="164" fontId="3" fillId="8" borderId="1" xfId="1" applyNumberFormat="1" applyFont="1" applyFill="1" applyBorder="1" applyAlignment="1">
      <alignment horizontal="center"/>
    </xf>
    <xf numFmtId="0" fontId="21" fillId="10" borderId="7" xfId="0" applyFont="1" applyFill="1" applyBorder="1"/>
    <xf numFmtId="0" fontId="21" fillId="10" borderId="18" xfId="0" applyFont="1" applyFill="1" applyBorder="1"/>
    <xf numFmtId="49" fontId="9" fillId="7" borderId="1" xfId="1" applyNumberFormat="1" applyFont="1" applyFill="1" applyBorder="1" applyAlignment="1" applyProtection="1">
      <alignment vertical="center"/>
    </xf>
    <xf numFmtId="49" fontId="9" fillId="8" borderId="1" xfId="1" applyNumberFormat="1" applyFont="1" applyFill="1" applyBorder="1" applyAlignment="1" applyProtection="1">
      <alignment vertical="center"/>
    </xf>
    <xf numFmtId="0" fontId="0" fillId="11" borderId="0" xfId="0" applyFill="1"/>
    <xf numFmtId="0" fontId="20" fillId="11" borderId="0" xfId="0" applyFont="1" applyFill="1" applyAlignment="1">
      <alignment horizontal="left" wrapText="1" indent="1"/>
    </xf>
    <xf numFmtId="0" fontId="18" fillId="11" borderId="0" xfId="0" applyFont="1" applyFill="1" applyAlignment="1">
      <alignment horizontal="left" indent="2"/>
    </xf>
    <xf numFmtId="0" fontId="0" fillId="11" borderId="4" xfId="0" applyFill="1" applyBorder="1"/>
    <xf numFmtId="0" fontId="0" fillId="11" borderId="5" xfId="0" applyFill="1" applyBorder="1"/>
    <xf numFmtId="0" fontId="0" fillId="11" borderId="9" xfId="0" applyFill="1" applyBorder="1"/>
    <xf numFmtId="0" fontId="0" fillId="11" borderId="8" xfId="0" applyFill="1" applyBorder="1"/>
    <xf numFmtId="0" fontId="0" fillId="11" borderId="10" xfId="0" applyFill="1" applyBorder="1"/>
    <xf numFmtId="0" fontId="23" fillId="11" borderId="10" xfId="0" applyFont="1" applyFill="1" applyBorder="1"/>
    <xf numFmtId="0" fontId="27" fillId="11" borderId="10" xfId="0" applyFont="1" applyFill="1" applyBorder="1"/>
    <xf numFmtId="0" fontId="0" fillId="11" borderId="11" xfId="0" applyFill="1" applyBorder="1"/>
    <xf numFmtId="0" fontId="0" fillId="11" borderId="6" xfId="0" applyFill="1" applyBorder="1"/>
    <xf numFmtId="0" fontId="0" fillId="11" borderId="12" xfId="0" applyFill="1" applyBorder="1"/>
    <xf numFmtId="0" fontId="21" fillId="10" borderId="0" xfId="0" applyFont="1" applyFill="1" applyAlignment="1">
      <alignment horizontal="center"/>
    </xf>
    <xf numFmtId="0" fontId="21" fillId="10" borderId="0" xfId="0" applyFont="1" applyFill="1"/>
    <xf numFmtId="0" fontId="0" fillId="10" borderId="0" xfId="0" applyFill="1"/>
    <xf numFmtId="0" fontId="20" fillId="10" borderId="0" xfId="0" applyFont="1" applyFill="1" applyAlignment="1">
      <alignment vertical="center"/>
    </xf>
    <xf numFmtId="0" fontId="20" fillId="10" borderId="0" xfId="0" applyFont="1" applyFill="1"/>
    <xf numFmtId="0" fontId="24" fillId="10" borderId="0" xfId="0" applyFont="1" applyFill="1" applyAlignment="1">
      <alignment vertical="center"/>
    </xf>
    <xf numFmtId="0" fontId="20" fillId="10" borderId="0" xfId="0" applyFont="1" applyFill="1" applyAlignment="1">
      <alignment horizontal="left" vertical="center" indent="1"/>
    </xf>
    <xf numFmtId="0" fontId="22" fillId="10" borderId="0" xfId="0" applyFont="1" applyFill="1"/>
    <xf numFmtId="0" fontId="26" fillId="10" borderId="0" xfId="0" applyFont="1" applyFill="1"/>
    <xf numFmtId="0" fontId="21" fillId="10" borderId="0" xfId="0" applyFont="1" applyFill="1" applyAlignment="1">
      <alignment vertical="center"/>
    </xf>
    <xf numFmtId="43" fontId="3" fillId="8" borderId="1" xfId="1" applyFont="1" applyFill="1" applyBorder="1" applyAlignment="1">
      <alignment horizontal="center"/>
    </xf>
    <xf numFmtId="167" fontId="3" fillId="8" borderId="1" xfId="1" applyNumberFormat="1" applyFont="1" applyFill="1" applyBorder="1"/>
    <xf numFmtId="164" fontId="3" fillId="0" borderId="0" xfId="1" applyNumberFormat="1" applyFont="1" applyFill="1" applyBorder="1" applyAlignment="1">
      <alignment horizontal="right"/>
    </xf>
    <xf numFmtId="167" fontId="4" fillId="8" borderId="1" xfId="1" applyNumberFormat="1" applyFont="1" applyFill="1" applyBorder="1"/>
    <xf numFmtId="164" fontId="3" fillId="6" borderId="1" xfId="1" applyNumberFormat="1" applyFont="1" applyFill="1" applyBorder="1" applyAlignment="1" applyProtection="1">
      <alignment horizontal="right"/>
      <protection locked="0"/>
    </xf>
    <xf numFmtId="164" fontId="3" fillId="9" borderId="1" xfId="1" applyNumberFormat="1" applyFont="1" applyFill="1" applyBorder="1" applyAlignment="1" applyProtection="1">
      <alignment horizontal="left" vertical="center"/>
      <protection locked="0"/>
    </xf>
    <xf numFmtId="0" fontId="14" fillId="4" borderId="0" xfId="0" applyFont="1" applyFill="1" applyAlignment="1">
      <alignment vertical="center"/>
    </xf>
    <xf numFmtId="0" fontId="15" fillId="4" borderId="0" xfId="0" applyFont="1" applyFill="1" applyAlignment="1">
      <alignment vertical="center"/>
    </xf>
    <xf numFmtId="0" fontId="10" fillId="0" borderId="1" xfId="0" applyFont="1" applyBorder="1" applyAlignment="1">
      <alignment vertical="center" wrapText="1"/>
    </xf>
    <xf numFmtId="0" fontId="3" fillId="6" borderId="1" xfId="0" applyFont="1" applyFill="1" applyBorder="1" applyAlignment="1" applyProtection="1">
      <alignment horizontal="left" vertical="center" wrapText="1"/>
      <protection locked="0"/>
    </xf>
    <xf numFmtId="17" fontId="3" fillId="6" borderId="1" xfId="0" applyNumberFormat="1" applyFont="1" applyFill="1" applyBorder="1" applyAlignment="1" applyProtection="1">
      <alignment horizontal="center" vertical="center"/>
      <protection locked="0"/>
    </xf>
    <xf numFmtId="0" fontId="23" fillId="0" borderId="0" xfId="0" applyFont="1" applyAlignment="1">
      <alignment horizontal="right"/>
    </xf>
    <xf numFmtId="2" fontId="23" fillId="0" borderId="0" xfId="0" applyNumberFormat="1" applyFont="1"/>
    <xf numFmtId="0" fontId="23" fillId="0" borderId="0" xfId="0" applyFont="1" applyAlignment="1">
      <alignment horizontal="left"/>
    </xf>
    <xf numFmtId="0" fontId="28" fillId="0" borderId="0" xfId="0" applyFont="1"/>
    <xf numFmtId="0" fontId="12" fillId="0" borderId="5" xfId="0" applyFont="1" applyBorder="1"/>
    <xf numFmtId="0" fontId="33" fillId="0" borderId="0" xfId="2" applyFont="1" applyFill="1" applyBorder="1"/>
    <xf numFmtId="0" fontId="34" fillId="0" borderId="0" xfId="0" applyFont="1"/>
    <xf numFmtId="0" fontId="32" fillId="0" borderId="0" xfId="2" applyFont="1" applyFill="1" applyBorder="1"/>
    <xf numFmtId="0" fontId="31" fillId="0" borderId="0" xfId="2" applyFont="1" applyFill="1" applyBorder="1"/>
    <xf numFmtId="0" fontId="32" fillId="12" borderId="0" xfId="2" applyFont="1" applyFill="1" applyBorder="1"/>
    <xf numFmtId="0" fontId="3" fillId="0" borderId="0" xfId="0" applyFont="1" applyAlignment="1">
      <alignment horizontal="left" vertical="center" wrapText="1"/>
    </xf>
    <xf numFmtId="0" fontId="3" fillId="0" borderId="18" xfId="0" applyFont="1" applyBorder="1" applyAlignment="1">
      <alignmen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xf>
    <xf numFmtId="164" fontId="3" fillId="6" borderId="17" xfId="1" applyNumberFormat="1" applyFont="1" applyFill="1" applyBorder="1" applyAlignment="1" applyProtection="1">
      <alignment horizontal="right"/>
      <protection locked="0"/>
    </xf>
    <xf numFmtId="0" fontId="3" fillId="0" borderId="7" xfId="0" applyFont="1" applyBorder="1" applyAlignment="1">
      <alignment horizontal="left" vertical="center" wrapText="1"/>
    </xf>
    <xf numFmtId="0" fontId="7" fillId="2" borderId="1" xfId="0" applyFont="1" applyFill="1" applyBorder="1" applyAlignment="1">
      <alignment horizontal="center" vertical="center" wrapText="1"/>
    </xf>
    <xf numFmtId="4" fontId="3" fillId="3" borderId="0" xfId="0" applyNumberFormat="1" applyFont="1" applyFill="1"/>
    <xf numFmtId="0" fontId="3" fillId="3" borderId="11" xfId="0" applyFont="1" applyFill="1" applyBorder="1"/>
    <xf numFmtId="0" fontId="7" fillId="2" borderId="4" xfId="0" applyFont="1" applyFill="1" applyBorder="1" applyAlignment="1">
      <alignment vertical="top"/>
    </xf>
    <xf numFmtId="0" fontId="7" fillId="2" borderId="5" xfId="0" applyFont="1" applyFill="1" applyBorder="1" applyAlignment="1">
      <alignment vertical="top"/>
    </xf>
    <xf numFmtId="0" fontId="7" fillId="2" borderId="5" xfId="0" applyFont="1" applyFill="1" applyBorder="1" applyAlignment="1">
      <alignment vertical="top" wrapText="1"/>
    </xf>
    <xf numFmtId="0" fontId="7" fillId="2" borderId="9" xfId="0" applyFont="1" applyFill="1" applyBorder="1" applyAlignment="1">
      <alignment vertical="top" wrapText="1"/>
    </xf>
    <xf numFmtId="17" fontId="3" fillId="3" borderId="8" xfId="0" applyNumberFormat="1" applyFont="1" applyFill="1" applyBorder="1"/>
    <xf numFmtId="166" fontId="3" fillId="3" borderId="0" xfId="0" applyNumberFormat="1" applyFont="1" applyFill="1"/>
    <xf numFmtId="165" fontId="3" fillId="3" borderId="0" xfId="0" applyNumberFormat="1" applyFont="1" applyFill="1"/>
    <xf numFmtId="165" fontId="3" fillId="3" borderId="10" xfId="0" applyNumberFormat="1" applyFont="1" applyFill="1" applyBorder="1"/>
    <xf numFmtId="165" fontId="4" fillId="3" borderId="6" xfId="0" applyNumberFormat="1" applyFont="1" applyFill="1" applyBorder="1"/>
    <xf numFmtId="165" fontId="4" fillId="3" borderId="12" xfId="0" applyNumberFormat="1" applyFont="1" applyFill="1" applyBorder="1"/>
    <xf numFmtId="0" fontId="4" fillId="0" borderId="5" xfId="0" applyFont="1" applyBorder="1"/>
    <xf numFmtId="0" fontId="3" fillId="0" borderId="1" xfId="0" applyFont="1" applyBorder="1" applyAlignment="1">
      <alignment vertical="center" wrapText="1"/>
    </xf>
    <xf numFmtId="0" fontId="3" fillId="0" borderId="1" xfId="0" applyFont="1" applyBorder="1"/>
    <xf numFmtId="0" fontId="3" fillId="0" borderId="1" xfId="0" applyFont="1" applyBorder="1" applyAlignment="1">
      <alignment horizontal="left" vertical="center"/>
    </xf>
    <xf numFmtId="0" fontId="29" fillId="0" borderId="0" xfId="0" applyFont="1" applyAlignment="1">
      <alignment horizontal="centerContinuous" vertical="center"/>
    </xf>
    <xf numFmtId="0" fontId="29" fillId="0" borderId="6" xfId="0" applyFont="1" applyBorder="1" applyAlignment="1">
      <alignment horizontal="centerContinuous" vertical="center"/>
    </xf>
    <xf numFmtId="0" fontId="3" fillId="10" borderId="0" xfId="1" applyNumberFormat="1" applyFont="1" applyFill="1" applyBorder="1" applyProtection="1"/>
    <xf numFmtId="9" fontId="3" fillId="10" borderId="0" xfId="3" applyFont="1" applyFill="1" applyBorder="1" applyProtection="1"/>
    <xf numFmtId="0" fontId="12" fillId="0" borderId="0" xfId="0" applyFont="1" applyAlignment="1">
      <alignment vertical="top" wrapText="1"/>
    </xf>
    <xf numFmtId="168" fontId="3" fillId="6" borderId="1" xfId="1" applyNumberFormat="1" applyFont="1" applyFill="1" applyBorder="1" applyAlignment="1" applyProtection="1">
      <alignment horizontal="right"/>
    </xf>
    <xf numFmtId="168" fontId="3" fillId="10" borderId="1" xfId="1" applyNumberFormat="1" applyFont="1" applyFill="1" applyBorder="1" applyProtection="1"/>
    <xf numFmtId="166" fontId="3" fillId="6" borderId="1" xfId="1" applyNumberFormat="1" applyFont="1" applyFill="1" applyBorder="1" applyAlignment="1" applyProtection="1">
      <alignment horizontal="right"/>
    </xf>
    <xf numFmtId="166" fontId="3" fillId="10" borderId="1" xfId="1" applyNumberFormat="1" applyFont="1" applyFill="1" applyBorder="1" applyProtection="1"/>
    <xf numFmtId="168" fontId="3" fillId="10" borderId="0" xfId="1" applyNumberFormat="1" applyFont="1" applyFill="1" applyBorder="1" applyProtection="1"/>
    <xf numFmtId="0" fontId="3" fillId="9" borderId="17" xfId="0" applyFont="1" applyFill="1" applyBorder="1" applyAlignment="1" applyProtection="1">
      <alignment horizontal="left" vertical="center" wrapText="1"/>
      <protection locked="0"/>
    </xf>
    <xf numFmtId="0" fontId="3" fillId="9" borderId="10" xfId="0" applyFont="1" applyFill="1" applyBorder="1" applyAlignment="1" applyProtection="1">
      <alignment horizontal="left" vertical="center"/>
      <protection locked="0"/>
    </xf>
    <xf numFmtId="0" fontId="30" fillId="0" borderId="0" xfId="0" applyFont="1" applyAlignment="1">
      <alignment horizontal="left"/>
    </xf>
    <xf numFmtId="0" fontId="30" fillId="0" borderId="4" xfId="0" applyFont="1" applyBorder="1" applyAlignment="1">
      <alignment horizontal="right"/>
    </xf>
    <xf numFmtId="0" fontId="12" fillId="0" borderId="9" xfId="0" applyFont="1" applyBorder="1"/>
    <xf numFmtId="0" fontId="23" fillId="0" borderId="8" xfId="0" applyFont="1" applyBorder="1" applyAlignment="1">
      <alignment horizontal="right"/>
    </xf>
    <xf numFmtId="0" fontId="23" fillId="0" borderId="0" xfId="0" applyFont="1"/>
    <xf numFmtId="0" fontId="15" fillId="0" borderId="0" xfId="0" applyFont="1" applyAlignment="1">
      <alignment horizontal="right"/>
    </xf>
    <xf numFmtId="0" fontId="15" fillId="0" borderId="0" xfId="0" applyFont="1"/>
    <xf numFmtId="0" fontId="12" fillId="0" borderId="0" xfId="0" applyFont="1"/>
    <xf numFmtId="0" fontId="34" fillId="0" borderId="10" xfId="0" applyFont="1" applyBorder="1"/>
    <xf numFmtId="1" fontId="23" fillId="0" borderId="0" xfId="0" applyNumberFormat="1" applyFont="1"/>
    <xf numFmtId="0" fontId="23" fillId="12" borderId="8" xfId="0" applyFont="1" applyFill="1" applyBorder="1" applyAlignment="1">
      <alignment horizontal="right"/>
    </xf>
    <xf numFmtId="0" fontId="15" fillId="0" borderId="8" xfId="0" applyFont="1" applyBorder="1"/>
    <xf numFmtId="0" fontId="15" fillId="0" borderId="10" xfId="0" applyFont="1" applyBorder="1"/>
    <xf numFmtId="0" fontId="30" fillId="0" borderId="8" xfId="0" applyFont="1" applyBorder="1" applyAlignment="1">
      <alignment horizontal="right"/>
    </xf>
    <xf numFmtId="169" fontId="23" fillId="0" borderId="0" xfId="0" applyNumberFormat="1" applyFont="1"/>
    <xf numFmtId="0" fontId="28" fillId="0" borderId="10" xfId="0" applyFont="1" applyBorder="1"/>
    <xf numFmtId="0" fontId="15" fillId="0" borderId="11" xfId="0" applyFont="1" applyBorder="1"/>
    <xf numFmtId="0" fontId="15" fillId="0" borderId="6" xfId="0" applyFont="1" applyBorder="1"/>
    <xf numFmtId="0" fontId="15" fillId="0" borderId="12" xfId="0" applyFont="1" applyBorder="1"/>
    <xf numFmtId="0" fontId="17" fillId="13" borderId="1" xfId="0" applyFont="1" applyFill="1" applyBorder="1" applyAlignment="1">
      <alignment vertical="center"/>
    </xf>
    <xf numFmtId="0" fontId="17" fillId="13" borderId="1" xfId="0" applyFont="1" applyFill="1" applyBorder="1" applyAlignment="1">
      <alignment horizontal="center" vertical="center"/>
    </xf>
    <xf numFmtId="0" fontId="19" fillId="10" borderId="0" xfId="0" applyFont="1" applyFill="1" applyAlignment="1">
      <alignment horizontal="left" vertical="center" wrapText="1" indent="2"/>
    </xf>
    <xf numFmtId="0" fontId="0" fillId="11" borderId="0" xfId="0" applyFill="1" applyAlignment="1">
      <alignment horizontal="center"/>
    </xf>
    <xf numFmtId="0" fontId="18" fillId="11" borderId="5" xfId="0" applyFont="1" applyFill="1" applyBorder="1" applyAlignment="1">
      <alignment horizontal="left" vertical="center" indent="2"/>
    </xf>
    <xf numFmtId="0" fontId="10" fillId="0" borderId="1" xfId="0" applyFont="1" applyBorder="1" applyAlignment="1">
      <alignment horizontal="center" vertical="center"/>
    </xf>
    <xf numFmtId="0" fontId="16" fillId="0" borderId="1" xfId="0" applyFont="1" applyBorder="1" applyAlignment="1">
      <alignment horizontal="center" vertical="center"/>
    </xf>
    <xf numFmtId="0" fontId="10" fillId="0" borderId="7" xfId="0" applyFont="1" applyBorder="1" applyAlignment="1">
      <alignment horizontal="center" vertical="center"/>
    </xf>
    <xf numFmtId="0" fontId="14" fillId="4" borderId="0" xfId="0" applyFont="1" applyFill="1" applyAlignment="1">
      <alignment horizontal="left" vertical="center"/>
    </xf>
  </cellXfs>
  <cellStyles count="5">
    <cellStyle name="Comma" xfId="1" builtinId="3"/>
    <cellStyle name="Hyperlink" xfId="2" builtinId="8"/>
    <cellStyle name="Normal" xfId="0" builtinId="0"/>
    <cellStyle name="Normal 11" xfId="4" xr:uid="{3A11BC0E-03B7-45BB-AE3B-14C6D9B4A250}"/>
    <cellStyle name="Percent" xfId="3" builtinId="5"/>
  </cellStyles>
  <dxfs count="2">
    <dxf>
      <font>
        <b/>
        <i val="0"/>
        <color rgb="FF265D5C"/>
      </font>
    </dxf>
    <dxf>
      <fill>
        <patternFill patternType="solid">
          <fgColor theme="0"/>
          <bgColor theme="0"/>
        </patternFill>
      </fill>
      <border>
        <left style="thin">
          <color theme="1" tint="-0.499984740745262"/>
        </left>
        <right style="thin">
          <color theme="1" tint="-0.499984740745262"/>
        </right>
        <top style="thin">
          <color theme="1" tint="-0.499984740745262"/>
        </top>
        <bottom style="thin">
          <color theme="1" tint="-0.499984740745262"/>
        </bottom>
      </border>
    </dxf>
  </dxfs>
  <tableStyles count="1" defaultTableStyle="TableStyleMedium2" defaultPivotStyle="PivotStyleLight16">
    <tableStyle name="Timeline Style 3" pivot="0" table="0" count="9" xr9:uid="{3135FECB-768C-4DBC-AB13-B730620A0E75}">
      <tableStyleElement type="wholeTable" dxfId="1"/>
      <tableStyleElement type="headerRow" dxfId="0"/>
    </tableStyle>
  </tableStyles>
  <colors>
    <mruColors>
      <color rgb="FF164057"/>
      <color rgb="FFB8CAD4"/>
      <color rgb="FF41B496"/>
      <color rgb="FF317575"/>
      <color rgb="FF388684"/>
      <color rgb="FF3E9694"/>
      <color rgb="FFAAC1C2"/>
      <color rgb="FFFFC7CE"/>
      <color rgb="FFFF9797"/>
      <color rgb="FFFF5050"/>
    </mruColors>
  </colors>
  <extLst>
    <ext xmlns:x14="http://schemas.microsoft.com/office/spreadsheetml/2009/9/main" uri="{EB79DEF2-80B8-43e5-95BD-54CBDDF9020C}">
      <x14:slicerStyles defaultSlicerStyle="SlicerStyleLight1"/>
    </ext>
    <ext xmlns:x15="http://schemas.microsoft.com/office/spreadsheetml/2010/11/main" uri="{A0A4C193-F2C1-4fcb-8827-314CF55A85BB}">
      <x15:dxfs count="7">
        <dxf>
          <fill>
            <patternFill>
              <bgColor theme="0"/>
            </patternFill>
          </fill>
        </dxf>
        <dxf>
          <fill>
            <patternFill patternType="solid">
              <fgColor theme="0" tint="-0.14999847407452621"/>
              <bgColor theme="0" tint="-0.14999847407452621"/>
            </patternFill>
          </fill>
        </dxf>
        <dxf>
          <fill>
            <patternFill patternType="solid">
              <fgColor theme="0"/>
              <bgColor rgb="FF317575"/>
            </patternFill>
          </fill>
        </dxf>
        <dxf>
          <font>
            <sz val="9"/>
            <color theme="1" tint="0.499984740745262"/>
          </font>
        </dxf>
        <dxf>
          <font>
            <sz val="9"/>
            <color theme="0"/>
            <name val="Calibri"/>
            <family val="2"/>
            <scheme val="minor"/>
          </font>
        </dxf>
        <dxf>
          <font>
            <sz val="9"/>
            <color auto="1"/>
            <name val="Calibri"/>
            <family val="2"/>
            <scheme val="minor"/>
          </font>
        </dxf>
        <dxf>
          <font>
            <sz val="10"/>
            <color auto="1"/>
            <name val="Calibri"/>
            <family val="2"/>
            <scheme val="minor"/>
          </font>
        </dxf>
      </x15:dxfs>
    </ext>
    <ext xmlns:x15="http://schemas.microsoft.com/office/spreadsheetml/2010/11/main" uri="{9260A510-F301-46a8-8635-F512D64BE5F5}">
      <x15:timelineStyles defaultTimelineStyle="TimeSlicerStyleLight1">
        <x15:timelineStyle name="Timeline Style 3">
          <x15:timelineStyleElements>
            <x15:timelineStyleElement type="selectionLabel" dxfId="6"/>
            <x15:timelineStyleElement type="timeLevel" dxfId="5"/>
            <x15:timelineStyleElement type="periodLabel1" dxfId="4"/>
            <x15:timelineStyleElement type="periodLabel2" dxfId="3"/>
            <x15:timelineStyleElement type="selectedTimeBlock" dxfId="2"/>
            <x15:timelineStyleElement type="unselectedTimeBlock" dxfId="1"/>
            <x15:timelineStyleElement type="selectedTimeBlockSpace" dxfId="0"/>
          </x15:timelineStyleElements>
        </x15:timelineStyle>
      </x15:timelineStyles>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r>
              <a:rPr lang="en-NZ" sz="1800" b="0" i="0" baseline="0">
                <a:solidFill>
                  <a:sysClr val="windowText" lastClr="000000"/>
                </a:solidFill>
                <a:effectLst/>
                <a:latin typeface="Franklin Gothic Book" panose="020B0503020102020204" pitchFamily="34" charset="0"/>
              </a:rPr>
              <a:t>Energy Use Breakdown by Fuel</a:t>
            </a:r>
            <a:endParaRPr lang="en-NZ" b="0">
              <a:solidFill>
                <a:sysClr val="windowText" lastClr="000000"/>
              </a:solidFill>
              <a:effectLst/>
              <a:latin typeface="Franklin Gothic Book" panose="020B0503020102020204" pitchFamily="34" charset="0"/>
            </a:endParaRPr>
          </a:p>
        </c:rich>
      </c:tx>
      <c:layout>
        <c:manualLayout>
          <c:xMode val="edge"/>
          <c:yMode val="edge"/>
          <c:x val="9.3789370078740178E-3"/>
          <c:y val="0"/>
        </c:manualLayout>
      </c:layout>
      <c:overlay val="0"/>
      <c:spPr>
        <a:noFill/>
        <a:ln>
          <a:noFill/>
        </a:ln>
        <a:effectLst/>
      </c:spPr>
    </c:title>
    <c:autoTitleDeleted val="0"/>
    <c:plotArea>
      <c:layout>
        <c:manualLayout>
          <c:layoutTarget val="inner"/>
          <c:xMode val="edge"/>
          <c:yMode val="edge"/>
          <c:x val="0.30694890091863514"/>
          <c:y val="0.13507537366727054"/>
          <c:w val="0.41030903359782156"/>
          <c:h val="0.69909023455061825"/>
        </c:manualLayout>
      </c:layout>
      <c:pieChart>
        <c:varyColors val="1"/>
        <c:ser>
          <c:idx val="0"/>
          <c:order val="0"/>
          <c:dLbls>
            <c:numFmt formatCode="0%;\-0%;&quot; &quot;"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'Background Calcs'!$B$4:$G$4</c:f>
              <c:strCache>
                <c:ptCount val="6"/>
                <c:pt idx="0">
                  <c:v>Electricity</c:v>
                </c:pt>
                <c:pt idx="1">
                  <c:v>Diesel</c:v>
                </c:pt>
                <c:pt idx="2">
                  <c:v>LPG</c:v>
                </c:pt>
                <c:pt idx="3">
                  <c:v>Natural Gas</c:v>
                </c:pt>
                <c:pt idx="4">
                  <c:v>Coal: Sub-bituminous</c:v>
                </c:pt>
                <c:pt idx="5">
                  <c:v>Biomass: Pellets</c:v>
                </c:pt>
              </c:strCache>
            </c:strRef>
          </c:cat>
          <c:val>
            <c:numRef>
              <c:f>'Background Calcs'!$B$19:$G$19</c:f>
              <c:numCache>
                <c:formatCode>0.000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9-D31A-4405-A606-2994366B4FB4}"/>
            </c:ext>
          </c:extLst>
        </c:ser>
        <c:dLbls>
          <c:dLblPos val="bestFit"/>
          <c:showLegendKey val="0"/>
          <c:showVal val="1"/>
          <c:showCatName val="0"/>
          <c:showSerName val="0"/>
          <c:showPercent val="0"/>
          <c:showBubbleSize val="0"/>
          <c:showLeaderLines val="1"/>
        </c:dLbls>
        <c:firstSliceAng val="0"/>
      </c:pieChart>
    </c:plotArea>
    <c:legend>
      <c:legendPos val="r"/>
      <c:layout>
        <c:manualLayout>
          <c:xMode val="edge"/>
          <c:yMode val="edge"/>
          <c:x val="0.82157734580052488"/>
          <c:y val="9.4774849194832603E-2"/>
          <c:w val="0.17842265419947506"/>
          <c:h val="0.75469126259383967"/>
        </c:manualLayout>
      </c:layout>
      <c:overlay val="0"/>
      <c:spPr>
        <a:noFill/>
        <a:ln>
          <a:noFill/>
        </a:ln>
        <a:effectLst>
          <a:outerShdw blurRad="50800" dist="50800" dir="5400000" sx="1000" sy="1000" algn="ctr" rotWithShape="0">
            <a:srgbClr val="000000">
              <a:alpha val="43137"/>
            </a:srgbClr>
          </a:outerShdw>
        </a:effectLst>
      </c:spPr>
      <c:txPr>
        <a:bodyPr rot="0" spcFirstLastPara="1" vertOverflow="ellipsis" vert="horz" wrap="square" anchor="ctr" anchorCtr="1"/>
        <a:lstStyle/>
        <a:p>
          <a:pPr rtl="0">
            <a:defRPr lang="en-US" sz="1800" b="0" i="0" u="none" strike="noStrike" kern="1200" baseline="0">
              <a:solidFill>
                <a:schemeClr val="tx1">
                  <a:lumMod val="65000"/>
                  <a:lumOff val="35000"/>
                </a:schemeClr>
              </a:solidFill>
              <a:latin typeface="Franklin Gothic Book" panose="020B0503020102020204" pitchFamily="34" charset="0"/>
              <a:ea typeface="+mn-ea"/>
              <a:cs typeface="+mn-cs"/>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r>
              <a:rPr lang="en-NZ" sz="1800" b="0" i="0" baseline="0">
                <a:effectLst/>
                <a:latin typeface="Franklin Gothic Book" panose="020B0503020102020204" pitchFamily="34" charset="0"/>
              </a:rPr>
              <a:t>Total Carbon Emissions per Month </a:t>
            </a:r>
            <a:endParaRPr lang="en-NZ" b="0">
              <a:effectLst/>
              <a:latin typeface="Franklin Gothic Book" panose="020B0503020102020204" pitchFamily="34" charset="0"/>
            </a:endParaRPr>
          </a:p>
        </c:rich>
      </c:tx>
      <c:layout>
        <c:manualLayout>
          <c:xMode val="edge"/>
          <c:yMode val="edge"/>
          <c:x val="1.165109415755379E-2"/>
          <c:y val="1.9288731811447329E-2"/>
        </c:manualLayout>
      </c:layout>
      <c:overlay val="0"/>
      <c:spPr>
        <a:noFill/>
        <a:ln>
          <a:noFill/>
        </a:ln>
        <a:effectLst/>
      </c:spPr>
    </c:title>
    <c:autoTitleDeleted val="0"/>
    <c:plotArea>
      <c:layout>
        <c:manualLayout>
          <c:layoutTarget val="inner"/>
          <c:xMode val="edge"/>
          <c:yMode val="edge"/>
          <c:x val="0.12706705494269074"/>
          <c:y val="0.16254934156044137"/>
          <c:w val="0.70201654331637975"/>
          <c:h val="0.712918931890273"/>
        </c:manualLayout>
      </c:layout>
      <c:barChart>
        <c:barDir val="col"/>
        <c:grouping val="stacked"/>
        <c:varyColors val="0"/>
        <c:ser>
          <c:idx val="0"/>
          <c:order val="0"/>
          <c:tx>
            <c:strRef>
              <c:f>'Background Calcs'!$K$4</c:f>
              <c:strCache>
                <c:ptCount val="1"/>
                <c:pt idx="0">
                  <c:v>Electricity</c:v>
                </c:pt>
              </c:strCache>
            </c:strRef>
          </c:tx>
          <c:invertIfNegative val="0"/>
          <c:cat>
            <c:numRef>
              <c:f>'Background Calcs'!$J$5:$J$16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Calcs'!$K$5:$K$17</c:f>
              <c:numCache>
                <c:formatCode>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49F0-41E1-B519-AFAFB4B4931E}"/>
            </c:ext>
          </c:extLst>
        </c:ser>
        <c:ser>
          <c:idx val="1"/>
          <c:order val="1"/>
          <c:tx>
            <c:strRef>
              <c:f>'Background Calcs'!$L$4</c:f>
              <c:strCache>
                <c:ptCount val="1"/>
                <c:pt idx="0">
                  <c:v>Diesel</c:v>
                </c:pt>
              </c:strCache>
            </c:strRef>
          </c:tx>
          <c:invertIfNegative val="0"/>
          <c:cat>
            <c:numRef>
              <c:f>'Background Calcs'!$J$5:$J$16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Calcs'!$L$5:$L$17</c:f>
              <c:numCache>
                <c:formatCode>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49F0-41E1-B519-AFAFB4B4931E}"/>
            </c:ext>
          </c:extLst>
        </c:ser>
        <c:ser>
          <c:idx val="2"/>
          <c:order val="2"/>
          <c:tx>
            <c:strRef>
              <c:f>'Background Calcs'!$M$4</c:f>
              <c:strCache>
                <c:ptCount val="1"/>
                <c:pt idx="0">
                  <c:v>LPG</c:v>
                </c:pt>
              </c:strCache>
            </c:strRef>
          </c:tx>
          <c:spPr>
            <a:ln>
              <a:noFill/>
            </a:ln>
            <a:effectLst/>
          </c:spPr>
          <c:invertIfNegative val="0"/>
          <c:cat>
            <c:numRef>
              <c:f>'Background Calcs'!$J$5:$J$16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Calcs'!$M$5:$M$17</c:f>
              <c:numCache>
                <c:formatCode>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49F0-41E1-B519-AFAFB4B4931E}"/>
            </c:ext>
          </c:extLst>
        </c:ser>
        <c:ser>
          <c:idx val="3"/>
          <c:order val="3"/>
          <c:tx>
            <c:strRef>
              <c:f>'Background Calcs'!$N$4</c:f>
              <c:strCache>
                <c:ptCount val="1"/>
                <c:pt idx="0">
                  <c:v>Natural Gas</c:v>
                </c:pt>
              </c:strCache>
            </c:strRef>
          </c:tx>
          <c:spPr>
            <a:ln>
              <a:noFill/>
            </a:ln>
            <a:effectLst/>
          </c:spPr>
          <c:invertIfNegative val="0"/>
          <c:cat>
            <c:numRef>
              <c:f>'Background Calcs'!$J$5:$J$16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Calcs'!$N$5:$N$17</c:f>
              <c:numCache>
                <c:formatCode>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49F0-41E1-B519-AFAFB4B4931E}"/>
            </c:ext>
          </c:extLst>
        </c:ser>
        <c:ser>
          <c:idx val="4"/>
          <c:order val="4"/>
          <c:tx>
            <c:strRef>
              <c:f>'Background Calcs'!$O$4</c:f>
              <c:strCache>
                <c:ptCount val="1"/>
                <c:pt idx="0">
                  <c:v>Coal: Sub-bituminous</c:v>
                </c:pt>
              </c:strCache>
            </c:strRef>
          </c:tx>
          <c:spPr>
            <a:ln>
              <a:noFill/>
            </a:ln>
            <a:effectLst/>
          </c:spPr>
          <c:invertIfNegative val="0"/>
          <c:cat>
            <c:numRef>
              <c:f>'Background Calcs'!$J$5:$J$16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Calcs'!$O$5:$O$17</c:f>
              <c:numCache>
                <c:formatCode>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49F0-41E1-B519-AFAFB4B4931E}"/>
            </c:ext>
          </c:extLst>
        </c:ser>
        <c:ser>
          <c:idx val="5"/>
          <c:order val="5"/>
          <c:tx>
            <c:strRef>
              <c:f>'Background Calcs'!$P$4</c:f>
              <c:strCache>
                <c:ptCount val="1"/>
                <c:pt idx="0">
                  <c:v>Biomass: Pellets</c:v>
                </c:pt>
              </c:strCache>
            </c:strRef>
          </c:tx>
          <c:spPr>
            <a:ln>
              <a:noFill/>
            </a:ln>
            <a:effectLst/>
          </c:spPr>
          <c:invertIfNegative val="0"/>
          <c:cat>
            <c:numRef>
              <c:f>'Background Calcs'!$J$5:$J$16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Calcs'!$P$5:$P$17</c:f>
              <c:numCache>
                <c:formatCode>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49F0-41E1-B519-AFAFB4B4931E}"/>
            </c:ext>
          </c:extLst>
        </c:ser>
        <c:dLbls>
          <c:showLegendKey val="0"/>
          <c:showVal val="0"/>
          <c:showCatName val="0"/>
          <c:showSerName val="0"/>
          <c:showPercent val="0"/>
          <c:showBubbleSize val="0"/>
        </c:dLbls>
        <c:gapWidth val="100"/>
        <c:overlap val="100"/>
        <c:axId val="12722687"/>
        <c:axId val="1995681695"/>
      </c:barChart>
      <c:dateAx>
        <c:axId val="1272268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995681695"/>
        <c:crosses val="autoZero"/>
        <c:auto val="1"/>
        <c:lblOffset val="100"/>
        <c:baseTimeUnit val="months"/>
      </c:dateAx>
      <c:valAx>
        <c:axId val="1995681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i="0" u="none" strike="noStrike" baseline="0">
                    <a:solidFill>
                      <a:sysClr val="windowText" lastClr="000000"/>
                    </a:solidFill>
                    <a:effectLst/>
                    <a:latin typeface="Franklin Gothic Book" panose="020B0503020102020204" pitchFamily="34" charset="0"/>
                  </a:rPr>
                  <a:t>Carbon Emissions (tCO</a:t>
                </a:r>
                <a:r>
                  <a:rPr lang="en-NZ" sz="1200" b="1" i="0" u="none" strike="noStrike" baseline="-25000">
                    <a:solidFill>
                      <a:sysClr val="windowText" lastClr="000000"/>
                    </a:solidFill>
                    <a:effectLst/>
                    <a:latin typeface="Franklin Gothic Book" panose="020B0503020102020204" pitchFamily="34" charset="0"/>
                  </a:rPr>
                  <a:t>2</a:t>
                </a:r>
                <a:r>
                  <a:rPr lang="en-NZ" sz="1200" b="1" i="0" u="none" strike="noStrike" baseline="0">
                    <a:solidFill>
                      <a:sysClr val="windowText" lastClr="000000"/>
                    </a:solidFill>
                    <a:effectLst/>
                    <a:latin typeface="Franklin Gothic Book" panose="020B0503020102020204" pitchFamily="34" charset="0"/>
                  </a:rPr>
                  <a:t>e)</a:t>
                </a:r>
                <a:endParaRPr lang="en-NZ" sz="1200" b="1">
                  <a:solidFill>
                    <a:sysClr val="windowText" lastClr="000000"/>
                  </a:solidFill>
                  <a:latin typeface="Franklin Gothic Book" panose="020B0503020102020204" pitchFamily="34" charset="0"/>
                </a:endParaRPr>
              </a:p>
            </c:rich>
          </c:tx>
          <c:layout>
            <c:manualLayout>
              <c:xMode val="edge"/>
              <c:yMode val="edge"/>
              <c:x val="3.1910064543008175E-2"/>
              <c:y val="0.34709256540892491"/>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2722687"/>
        <c:crosses val="autoZero"/>
        <c:crossBetween val="between"/>
      </c:valAx>
    </c:plotArea>
    <c:legend>
      <c:legendPos val="r"/>
      <c:layout>
        <c:manualLayout>
          <c:xMode val="edge"/>
          <c:yMode val="edge"/>
          <c:x val="0.85806717519685038"/>
          <c:y val="8.7889410258415845E-2"/>
          <c:w val="0.12318282480314961"/>
          <c:h val="0.88321261956509733"/>
        </c:manualLayout>
      </c:layout>
      <c:overlay val="0"/>
      <c:spPr>
        <a:noFill/>
        <a:ln>
          <a:noFill/>
        </a:ln>
        <a:effectLst/>
      </c:spPr>
      <c:txPr>
        <a:bodyPr rot="0" spcFirstLastPara="1" vertOverflow="ellipsis" vert="horz" wrap="square" anchor="ctr" anchorCtr="1"/>
        <a:lstStyle/>
        <a:p>
          <a:pPr algn="l" rtl="0">
            <a:defRPr lang="en-US" sz="1400" b="0" i="0" u="none" strike="noStrike" kern="1200" baseline="0">
              <a:solidFill>
                <a:schemeClr val="tx1">
                  <a:lumMod val="65000"/>
                  <a:lumOff val="35000"/>
                </a:schemeClr>
              </a:solidFill>
              <a:latin typeface="Franklin Gothic Book" panose="020B05030201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r>
              <a:rPr lang="en-NZ" sz="1800" b="0" i="0" baseline="0">
                <a:effectLst/>
                <a:latin typeface="Franklin Gothic Book" panose="020B0503020102020204" pitchFamily="34" charset="0"/>
              </a:rPr>
              <a:t>Energy Use per Month </a:t>
            </a:r>
            <a:endParaRPr lang="en-NZ" b="0">
              <a:effectLst/>
              <a:latin typeface="Franklin Gothic Book" panose="020B0503020102020204" pitchFamily="34" charset="0"/>
            </a:endParaRPr>
          </a:p>
        </c:rich>
      </c:tx>
      <c:layout>
        <c:manualLayout>
          <c:xMode val="edge"/>
          <c:yMode val="edge"/>
          <c:x val="1.165109415755379E-2"/>
          <c:y val="1.9288731811447329E-2"/>
        </c:manualLayout>
      </c:layout>
      <c:overlay val="0"/>
      <c:spPr>
        <a:noFill/>
        <a:ln>
          <a:noFill/>
        </a:ln>
        <a:effectLst/>
      </c:spPr>
    </c:title>
    <c:autoTitleDeleted val="0"/>
    <c:plotArea>
      <c:layout>
        <c:manualLayout>
          <c:layoutTarget val="inner"/>
          <c:xMode val="edge"/>
          <c:yMode val="edge"/>
          <c:x val="0.10277685289338831"/>
          <c:y val="0.13406287875644848"/>
          <c:w val="0.7299530558680164"/>
          <c:h val="0.76319549066250059"/>
        </c:manualLayout>
      </c:layout>
      <c:barChart>
        <c:barDir val="col"/>
        <c:grouping val="stacked"/>
        <c:varyColors val="0"/>
        <c:ser>
          <c:idx val="0"/>
          <c:order val="0"/>
          <c:tx>
            <c:strRef>
              <c:f>'Background Calcs'!$B$4</c:f>
              <c:strCache>
                <c:ptCount val="1"/>
                <c:pt idx="0">
                  <c:v>Electricity</c:v>
                </c:pt>
              </c:strCache>
            </c:strRef>
          </c:tx>
          <c:invertIfNegative val="0"/>
          <c:cat>
            <c:numRef>
              <c:f>'Background Calcs'!$A$5:$A$16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Calcs'!$B$5:$B$16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ACF-438D-9EFD-68D6E2F1F585}"/>
            </c:ext>
          </c:extLst>
        </c:ser>
        <c:ser>
          <c:idx val="1"/>
          <c:order val="1"/>
          <c:tx>
            <c:strRef>
              <c:f>'Background Calcs'!$C$4</c:f>
              <c:strCache>
                <c:ptCount val="1"/>
                <c:pt idx="0">
                  <c:v>Diesel</c:v>
                </c:pt>
              </c:strCache>
            </c:strRef>
          </c:tx>
          <c:invertIfNegative val="0"/>
          <c:cat>
            <c:numRef>
              <c:f>'Background Calcs'!$A$5:$A$16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Calcs'!$C$5:$C$16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ACF-438D-9EFD-68D6E2F1F585}"/>
            </c:ext>
          </c:extLst>
        </c:ser>
        <c:ser>
          <c:idx val="2"/>
          <c:order val="2"/>
          <c:tx>
            <c:strRef>
              <c:f>'Background Calcs'!$D$4</c:f>
              <c:strCache>
                <c:ptCount val="1"/>
                <c:pt idx="0">
                  <c:v>LPG</c:v>
                </c:pt>
              </c:strCache>
            </c:strRef>
          </c:tx>
          <c:invertIfNegative val="0"/>
          <c:cat>
            <c:numRef>
              <c:f>'Background Calcs'!$A$5:$A$16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Calcs'!$D$5:$D$16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FACF-438D-9EFD-68D6E2F1F585}"/>
            </c:ext>
          </c:extLst>
        </c:ser>
        <c:ser>
          <c:idx val="3"/>
          <c:order val="3"/>
          <c:tx>
            <c:strRef>
              <c:f>'Background Calcs'!$E$4</c:f>
              <c:strCache>
                <c:ptCount val="1"/>
                <c:pt idx="0">
                  <c:v>Natural Gas</c:v>
                </c:pt>
              </c:strCache>
            </c:strRef>
          </c:tx>
          <c:invertIfNegative val="0"/>
          <c:cat>
            <c:numRef>
              <c:f>'Background Calcs'!$A$5:$A$16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Calcs'!$E$5:$E$16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FACF-438D-9EFD-68D6E2F1F585}"/>
            </c:ext>
          </c:extLst>
        </c:ser>
        <c:ser>
          <c:idx val="4"/>
          <c:order val="4"/>
          <c:tx>
            <c:strRef>
              <c:f>'Background Calcs'!$F$4</c:f>
              <c:strCache>
                <c:ptCount val="1"/>
                <c:pt idx="0">
                  <c:v>Coal: Sub-bituminous</c:v>
                </c:pt>
              </c:strCache>
            </c:strRef>
          </c:tx>
          <c:invertIfNegative val="0"/>
          <c:cat>
            <c:numRef>
              <c:f>'Background Calcs'!$A$5:$A$16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Calcs'!$F$5:$F$16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FACF-438D-9EFD-68D6E2F1F585}"/>
            </c:ext>
          </c:extLst>
        </c:ser>
        <c:ser>
          <c:idx val="5"/>
          <c:order val="5"/>
          <c:tx>
            <c:strRef>
              <c:f>'Background Calcs'!$G$4</c:f>
              <c:strCache>
                <c:ptCount val="1"/>
                <c:pt idx="0">
                  <c:v>Biomass: Pellets</c:v>
                </c:pt>
              </c:strCache>
            </c:strRef>
          </c:tx>
          <c:invertIfNegative val="0"/>
          <c:cat>
            <c:numRef>
              <c:f>'Background Calcs'!$A$5:$A$16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Calcs'!$G$5:$G$16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FACF-438D-9EFD-68D6E2F1F585}"/>
            </c:ext>
          </c:extLst>
        </c:ser>
        <c:dLbls>
          <c:showLegendKey val="0"/>
          <c:showVal val="0"/>
          <c:showCatName val="0"/>
          <c:showSerName val="0"/>
          <c:showPercent val="0"/>
          <c:showBubbleSize val="0"/>
        </c:dLbls>
        <c:gapWidth val="100"/>
        <c:overlap val="100"/>
        <c:axId val="12722687"/>
        <c:axId val="1995681695"/>
      </c:barChart>
      <c:dateAx>
        <c:axId val="1272268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995681695"/>
        <c:crosses val="autoZero"/>
        <c:auto val="1"/>
        <c:lblOffset val="100"/>
        <c:baseTimeUnit val="months"/>
      </c:dateAx>
      <c:valAx>
        <c:axId val="1995681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a:solidFill>
                      <a:sysClr val="windowText" lastClr="000000"/>
                    </a:solidFill>
                    <a:latin typeface="Franklin Gothic Book" panose="020B0503020102020204" pitchFamily="34" charset="0"/>
                  </a:rPr>
                  <a:t>Energy</a:t>
                </a:r>
                <a:r>
                  <a:rPr lang="en-NZ" sz="1200" b="1" baseline="0">
                    <a:solidFill>
                      <a:sysClr val="windowText" lastClr="000000"/>
                    </a:solidFill>
                    <a:latin typeface="Franklin Gothic Book" panose="020B0503020102020204" pitchFamily="34" charset="0"/>
                  </a:rPr>
                  <a:t> use (kWh)</a:t>
                </a:r>
                <a:endParaRPr lang="en-NZ" sz="1200" b="1">
                  <a:solidFill>
                    <a:sysClr val="windowText" lastClr="000000"/>
                  </a:solidFill>
                  <a:latin typeface="Franklin Gothic Book" panose="020B0503020102020204" pitchFamily="34" charset="0"/>
                </a:endParaRPr>
              </a:p>
            </c:rich>
          </c:tx>
          <c:layout>
            <c:manualLayout>
              <c:xMode val="edge"/>
              <c:yMode val="edge"/>
              <c:x val="3.1910064543008175E-2"/>
              <c:y val="0.34709256540892491"/>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2722687"/>
        <c:crosses val="autoZero"/>
        <c:crossBetween val="between"/>
      </c:valAx>
    </c:plotArea>
    <c:legend>
      <c:legendPos val="r"/>
      <c:layout>
        <c:manualLayout>
          <c:xMode val="edge"/>
          <c:yMode val="edge"/>
          <c:x val="0.85806720802034064"/>
          <c:y val="0.14876331180251956"/>
          <c:w val="0.12318282480314961"/>
          <c:h val="0.78666093067371601"/>
        </c:manualLayout>
      </c:layout>
      <c:overlay val="0"/>
      <c:spPr>
        <a:noFill/>
        <a:ln>
          <a:noFill/>
        </a:ln>
        <a:effectLst/>
      </c:spPr>
      <c:txPr>
        <a:bodyPr rot="0" spcFirstLastPara="1" vertOverflow="ellipsis" vert="horz" wrap="square" anchor="ctr" anchorCtr="1"/>
        <a:lstStyle/>
        <a:p>
          <a:pPr algn="l" rtl="0">
            <a:defRPr lang="en-US" sz="1400" b="0" i="0" u="none" strike="noStrike" kern="1200" baseline="0">
              <a:solidFill>
                <a:schemeClr val="tx1">
                  <a:lumMod val="65000"/>
                  <a:lumOff val="35000"/>
                </a:schemeClr>
              </a:solidFill>
              <a:latin typeface="Franklin Gothic Book" panose="020B05030201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rtl="0">
              <a:defRPr lang="en-US" sz="1800" b="0" i="0" u="none" strike="noStrike" kern="1200" spc="0" baseline="0">
                <a:solidFill>
                  <a:sysClr val="windowText" lastClr="000000"/>
                </a:solidFill>
                <a:effectLst/>
                <a:latin typeface="Franklin Gothic Book" panose="020B0503020102020204" pitchFamily="34" charset="0"/>
                <a:ea typeface="+mn-ea"/>
                <a:cs typeface="+mn-cs"/>
              </a:defRPr>
            </a:pPr>
            <a:r>
              <a:rPr lang="en-US" sz="1800" b="0" i="0" u="none" strike="noStrike" kern="1200" spc="0" baseline="0">
                <a:solidFill>
                  <a:sysClr val="windowText" lastClr="000000"/>
                </a:solidFill>
                <a:effectLst/>
                <a:latin typeface="Franklin Gothic Book" panose="020B0503020102020204" pitchFamily="34" charset="0"/>
                <a:ea typeface="+mn-ea"/>
                <a:cs typeface="+mn-cs"/>
              </a:rPr>
              <a:t>Energy Intensity per Month </a:t>
            </a:r>
          </a:p>
        </c:rich>
      </c:tx>
      <c:layout>
        <c:manualLayout>
          <c:xMode val="edge"/>
          <c:yMode val="edge"/>
          <c:x val="2.8799782149621318E-2"/>
          <c:y val="1.432407832451143E-2"/>
        </c:manualLayout>
      </c:layout>
      <c:overlay val="0"/>
      <c:spPr>
        <a:noFill/>
        <a:ln>
          <a:noFill/>
        </a:ln>
        <a:effectLst/>
      </c:spPr>
      <c:txPr>
        <a:bodyPr rot="0" spcFirstLastPara="1" vertOverflow="ellipsis" vert="horz" wrap="square" anchor="ctr" anchorCtr="1"/>
        <a:lstStyle/>
        <a:p>
          <a:pPr algn="l" rtl="0">
            <a:defRPr lang="en-US" sz="1800" b="0" i="0" u="none" strike="noStrike" kern="1200" spc="0" baseline="0">
              <a:solidFill>
                <a:sysClr val="windowText" lastClr="000000"/>
              </a:solidFill>
              <a:effectLst/>
              <a:latin typeface="Franklin Gothic Book" panose="020B0503020102020204" pitchFamily="34" charset="0"/>
              <a:ea typeface="+mn-ea"/>
              <a:cs typeface="+mn-cs"/>
            </a:defRPr>
          </a:pPr>
          <a:endParaRPr lang="en-US"/>
        </a:p>
      </c:txPr>
    </c:title>
    <c:autoTitleDeleted val="0"/>
    <c:plotArea>
      <c:layout>
        <c:manualLayout>
          <c:layoutTarget val="inner"/>
          <c:xMode val="edge"/>
          <c:yMode val="edge"/>
          <c:x val="9.5524959191065198E-2"/>
          <c:y val="0.11098506440267952"/>
          <c:w val="0.88976417645336847"/>
          <c:h val="0.82351026662022642"/>
        </c:manualLayout>
      </c:layout>
      <c:lineChart>
        <c:grouping val="standard"/>
        <c:varyColors val="0"/>
        <c:ser>
          <c:idx val="0"/>
          <c:order val="0"/>
          <c:tx>
            <c:strRef>
              <c:f>'Energy Calculator'!$G$39</c:f>
              <c:strCache>
                <c:ptCount val="1"/>
                <c:pt idx="0">
                  <c:v>Energy intensity </c:v>
                </c:pt>
              </c:strCache>
            </c:strRef>
          </c:tx>
          <c:spPr>
            <a:ln w="28575" cap="rnd">
              <a:solidFill>
                <a:schemeClr val="accent1"/>
              </a:solidFill>
              <a:round/>
            </a:ln>
            <a:effectLst/>
          </c:spPr>
          <c:marker>
            <c:symbol val="none"/>
          </c:marker>
          <c:cat>
            <c:numRef>
              <c:f>'Energy Calculator'!$F$41:$F$52</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'Energy Calculator'!$G$41:$G$52</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64A-4DE6-A798-7AB2ECAA34EE}"/>
            </c:ext>
          </c:extLst>
        </c:ser>
        <c:dLbls>
          <c:showLegendKey val="0"/>
          <c:showVal val="0"/>
          <c:showCatName val="0"/>
          <c:showSerName val="0"/>
          <c:showPercent val="0"/>
          <c:showBubbleSize val="0"/>
        </c:dLbls>
        <c:smooth val="0"/>
        <c:axId val="1667682352"/>
        <c:axId val="1605845792"/>
      </c:lineChart>
      <c:dateAx>
        <c:axId val="1667682352"/>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605845792"/>
        <c:crosses val="autoZero"/>
        <c:auto val="1"/>
        <c:lblOffset val="100"/>
        <c:baseTimeUnit val="months"/>
        <c:majorUnit val="1"/>
        <c:majorTimeUnit val="months"/>
      </c:dateAx>
      <c:valAx>
        <c:axId val="1605845792"/>
        <c:scaling>
          <c:orientation val="minMax"/>
        </c:scaling>
        <c:delete val="0"/>
        <c:axPos val="l"/>
        <c:majorGridlines>
          <c:spPr>
            <a:ln w="9525" cap="flat" cmpd="sng" algn="ctr">
              <a:solidFill>
                <a:schemeClr val="tx1">
                  <a:lumMod val="15000"/>
                  <a:lumOff val="85000"/>
                </a:schemeClr>
              </a:solidFill>
              <a:round/>
            </a:ln>
            <a:effectLst/>
          </c:spPr>
        </c:majorGridlines>
        <c:title>
          <c:tx>
            <c:strRef>
              <c:f>'Summary Graphs'!$V$14</c:f>
              <c:strCache>
                <c:ptCount val="1"/>
                <c:pt idx="0">
                  <c:v>Energy intensity  (kWh/kg)</c:v>
                </c:pt>
              </c:strCache>
            </c:strRef>
          </c:tx>
          <c:layout>
            <c:manualLayout>
              <c:xMode val="edge"/>
              <c:yMode val="edge"/>
              <c:x val="2.5409559343694144E-2"/>
              <c:y val="0.34815781449905014"/>
            </c:manualLayout>
          </c:layout>
          <c:overlay val="0"/>
          <c:spPr>
            <a:noFill/>
            <a:ln>
              <a:noFill/>
            </a:ln>
            <a:effectLst/>
          </c:spPr>
          <c:txPr>
            <a:bodyPr rot="-5400000" spcFirstLastPara="1" vertOverflow="ellipsis" vert="horz" wrap="square" anchor="ctr" anchorCtr="1"/>
            <a:lstStyle/>
            <a:p>
              <a:pPr algn="ctr" rtl="0">
                <a:defRPr lang="en-US" sz="1200" b="1" i="0" u="none" strike="noStrike" kern="1200" baseline="0">
                  <a:solidFill>
                    <a:sysClr val="windowText" lastClr="000000"/>
                  </a:solidFill>
                  <a:latin typeface="Franklin Gothic Book" panose="020B0503020102020204" pitchFamily="34" charset="0"/>
                  <a:ea typeface="+mn-ea"/>
                  <a:cs typeface="+mn-cs"/>
                </a:defRPr>
              </a:pPr>
              <a:endParaRPr lang="en-US"/>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66768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621031</xdr:colOff>
      <xdr:row>0</xdr:row>
      <xdr:rowOff>270035</xdr:rowOff>
    </xdr:from>
    <xdr:to>
      <xdr:col>16</xdr:col>
      <xdr:colOff>704532</xdr:colOff>
      <xdr:row>0</xdr:row>
      <xdr:rowOff>1376658</xdr:rowOff>
    </xdr:to>
    <xdr:pic>
      <xdr:nvPicPr>
        <xdr:cNvPr id="8" name="Picture 2">
          <a:extLst>
            <a:ext uri="{FF2B5EF4-FFF2-40B4-BE49-F238E27FC236}">
              <a16:creationId xmlns:a16="http://schemas.microsoft.com/office/drawing/2014/main" id="{C99DE5A9-4930-409E-A03D-2FA677BF67DF}"/>
            </a:ext>
          </a:extLst>
        </xdr:cNvPr>
        <xdr:cNvPicPr>
          <a:picLocks noChangeAspect="1"/>
        </xdr:cNvPicPr>
      </xdr:nvPicPr>
      <xdr:blipFill>
        <a:blip xmlns:r="http://schemas.openxmlformats.org/officeDocument/2006/relationships" r:embed="rId1"/>
        <a:stretch>
          <a:fillRect/>
        </a:stretch>
      </xdr:blipFill>
      <xdr:spPr>
        <a:xfrm>
          <a:off x="12824937" y="270035"/>
          <a:ext cx="1809908" cy="11066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325212</xdr:colOff>
      <xdr:row>0</xdr:row>
      <xdr:rowOff>221797</xdr:rowOff>
    </xdr:from>
    <xdr:to>
      <xdr:col>14</xdr:col>
      <xdr:colOff>1018839</xdr:colOff>
      <xdr:row>0</xdr:row>
      <xdr:rowOff>1323340</xdr:rowOff>
    </xdr:to>
    <xdr:pic>
      <xdr:nvPicPr>
        <xdr:cNvPr id="6" name="Picture 5">
          <a:extLst>
            <a:ext uri="{FF2B5EF4-FFF2-40B4-BE49-F238E27FC236}">
              <a16:creationId xmlns:a16="http://schemas.microsoft.com/office/drawing/2014/main" id="{09CE546A-2D17-41DF-AAA0-BCAD2840603C}"/>
            </a:ext>
          </a:extLst>
        </xdr:cNvPr>
        <xdr:cNvPicPr>
          <a:picLocks noChangeAspect="1"/>
        </xdr:cNvPicPr>
      </xdr:nvPicPr>
      <xdr:blipFill>
        <a:blip xmlns:r="http://schemas.openxmlformats.org/officeDocument/2006/relationships" r:embed="rId1"/>
        <a:stretch>
          <a:fillRect/>
        </a:stretch>
      </xdr:blipFill>
      <xdr:spPr>
        <a:xfrm>
          <a:off x="12612462" y="221797"/>
          <a:ext cx="1836627" cy="11015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36</xdr:row>
      <xdr:rowOff>104775</xdr:rowOff>
    </xdr:from>
    <xdr:to>
      <xdr:col>15</xdr:col>
      <xdr:colOff>495300</xdr:colOff>
      <xdr:row>67</xdr:row>
      <xdr:rowOff>133350</xdr:rowOff>
    </xdr:to>
    <xdr:graphicFrame macro="">
      <xdr:nvGraphicFramePr>
        <xdr:cNvPr id="3" name="Chart 2">
          <a:extLst>
            <a:ext uri="{FF2B5EF4-FFF2-40B4-BE49-F238E27FC236}">
              <a16:creationId xmlns:a16="http://schemas.microsoft.com/office/drawing/2014/main" id="{111F225D-9370-4C6B-BB5F-A3515FD970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57150</xdr:colOff>
      <xdr:row>36</xdr:row>
      <xdr:rowOff>47625</xdr:rowOff>
    </xdr:from>
    <xdr:to>
      <xdr:col>33</xdr:col>
      <xdr:colOff>142874</xdr:colOff>
      <xdr:row>65</xdr:row>
      <xdr:rowOff>47626</xdr:rowOff>
    </xdr:to>
    <xdr:graphicFrame macro="">
      <xdr:nvGraphicFramePr>
        <xdr:cNvPr id="4" name="Chart 3">
          <a:extLst>
            <a:ext uri="{FF2B5EF4-FFF2-40B4-BE49-F238E27FC236}">
              <a16:creationId xmlns:a16="http://schemas.microsoft.com/office/drawing/2014/main" id="{2DB5F32B-715F-407A-8C85-7A917A66B0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29</xdr:col>
      <xdr:colOff>428625</xdr:colOff>
      <xdr:row>0</xdr:row>
      <xdr:rowOff>219075</xdr:rowOff>
    </xdr:from>
    <xdr:to>
      <xdr:col>32</xdr:col>
      <xdr:colOff>466660</xdr:colOff>
      <xdr:row>0</xdr:row>
      <xdr:rowOff>1320618</xdr:rowOff>
    </xdr:to>
    <xdr:pic>
      <xdr:nvPicPr>
        <xdr:cNvPr id="6" name="Picture 5">
          <a:extLst>
            <a:ext uri="{FF2B5EF4-FFF2-40B4-BE49-F238E27FC236}">
              <a16:creationId xmlns:a16="http://schemas.microsoft.com/office/drawing/2014/main" id="{68BF9F19-A973-418B-959F-75B6C6BFCB84}"/>
            </a:ext>
          </a:extLst>
        </xdr:cNvPr>
        <xdr:cNvPicPr>
          <a:picLocks noChangeAspect="1"/>
        </xdr:cNvPicPr>
      </xdr:nvPicPr>
      <xdr:blipFill>
        <a:blip xmlns:r="http://schemas.openxmlformats.org/officeDocument/2006/relationships" r:embed="rId3"/>
        <a:stretch>
          <a:fillRect/>
        </a:stretch>
      </xdr:blipFill>
      <xdr:spPr>
        <a:xfrm>
          <a:off x="18107025" y="219075"/>
          <a:ext cx="1866835" cy="1101543"/>
        </a:xfrm>
        <a:prstGeom prst="rect">
          <a:avLst/>
        </a:prstGeom>
      </xdr:spPr>
    </xdr:pic>
    <xdr:clientData/>
  </xdr:twoCellAnchor>
  <xdr:twoCellAnchor>
    <xdr:from>
      <xdr:col>0</xdr:col>
      <xdr:colOff>0</xdr:colOff>
      <xdr:row>2</xdr:row>
      <xdr:rowOff>9525</xdr:rowOff>
    </xdr:from>
    <xdr:to>
      <xdr:col>16</xdr:col>
      <xdr:colOff>247650</xdr:colOff>
      <xdr:row>35</xdr:row>
      <xdr:rowOff>38099</xdr:rowOff>
    </xdr:to>
    <xdr:graphicFrame macro="">
      <xdr:nvGraphicFramePr>
        <xdr:cNvPr id="5" name="Chart 4">
          <a:extLst>
            <a:ext uri="{FF2B5EF4-FFF2-40B4-BE49-F238E27FC236}">
              <a16:creationId xmlns:a16="http://schemas.microsoft.com/office/drawing/2014/main" id="{E72BA7FE-131C-4A2D-BDA9-1749F20CE4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228600</xdr:colOff>
      <xdr:row>2</xdr:row>
      <xdr:rowOff>128585</xdr:rowOff>
    </xdr:from>
    <xdr:to>
      <xdr:col>32</xdr:col>
      <xdr:colOff>552450</xdr:colOff>
      <xdr:row>34</xdr:row>
      <xdr:rowOff>76200</xdr:rowOff>
    </xdr:to>
    <xdr:graphicFrame macro="">
      <xdr:nvGraphicFramePr>
        <xdr:cNvPr id="2" name="Chart 1">
          <a:extLst>
            <a:ext uri="{FF2B5EF4-FFF2-40B4-BE49-F238E27FC236}">
              <a16:creationId xmlns:a16="http://schemas.microsoft.com/office/drawing/2014/main" id="{20417172-2CDE-F6DC-7314-E74316F9BE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493059</xdr:colOff>
      <xdr:row>10</xdr:row>
      <xdr:rowOff>145677</xdr:rowOff>
    </xdr:from>
    <xdr:to>
      <xdr:col>15</xdr:col>
      <xdr:colOff>584886</xdr:colOff>
      <xdr:row>34</xdr:row>
      <xdr:rowOff>44823</xdr:rowOff>
    </xdr:to>
    <xdr:pic>
      <xdr:nvPicPr>
        <xdr:cNvPr id="3" name="Picture 2">
          <a:extLst>
            <a:ext uri="{FF2B5EF4-FFF2-40B4-BE49-F238E27FC236}">
              <a16:creationId xmlns:a16="http://schemas.microsoft.com/office/drawing/2014/main" id="{F1F4AA9E-F6D3-9BFB-4871-9C4DBD267B89}"/>
            </a:ext>
          </a:extLst>
        </xdr:cNvPr>
        <xdr:cNvPicPr>
          <a:picLocks noChangeAspect="1"/>
        </xdr:cNvPicPr>
      </xdr:nvPicPr>
      <xdr:blipFill>
        <a:blip xmlns:r="http://schemas.openxmlformats.org/officeDocument/2006/relationships" r:embed="rId1"/>
        <a:stretch>
          <a:fillRect/>
        </a:stretch>
      </xdr:blipFill>
      <xdr:spPr>
        <a:xfrm>
          <a:off x="493059" y="2050677"/>
          <a:ext cx="9168592" cy="4471146"/>
        </a:xfrm>
        <a:prstGeom prst="rect">
          <a:avLst/>
        </a:prstGeom>
      </xdr:spPr>
    </xdr:pic>
    <xdr:clientData/>
  </xdr:twoCellAnchor>
  <xdr:twoCellAnchor editAs="oneCell">
    <xdr:from>
      <xdr:col>19</xdr:col>
      <xdr:colOff>365125</xdr:colOff>
      <xdr:row>17</xdr:row>
      <xdr:rowOff>95788</xdr:rowOff>
    </xdr:from>
    <xdr:to>
      <xdr:col>35</xdr:col>
      <xdr:colOff>114873</xdr:colOff>
      <xdr:row>34</xdr:row>
      <xdr:rowOff>45720</xdr:rowOff>
    </xdr:to>
    <xdr:pic>
      <xdr:nvPicPr>
        <xdr:cNvPr id="21" name="Picture 20">
          <a:extLst>
            <a:ext uri="{FF2B5EF4-FFF2-40B4-BE49-F238E27FC236}">
              <a16:creationId xmlns:a16="http://schemas.microsoft.com/office/drawing/2014/main" id="{5100CA45-B8D5-C4B5-08C5-F02BFAC287B0}"/>
            </a:ext>
          </a:extLst>
        </xdr:cNvPr>
        <xdr:cNvPicPr>
          <a:picLocks noChangeAspect="1"/>
        </xdr:cNvPicPr>
      </xdr:nvPicPr>
      <xdr:blipFill>
        <a:blip xmlns:r="http://schemas.openxmlformats.org/officeDocument/2006/relationships" r:embed="rId2"/>
        <a:stretch>
          <a:fillRect/>
        </a:stretch>
      </xdr:blipFill>
      <xdr:spPr>
        <a:xfrm>
          <a:off x="11826875" y="3064413"/>
          <a:ext cx="9401748" cy="2918557"/>
        </a:xfrm>
        <a:prstGeom prst="rect">
          <a:avLst/>
        </a:prstGeom>
      </xdr:spPr>
    </xdr:pic>
    <xdr:clientData/>
  </xdr:twoCellAnchor>
  <xdr:twoCellAnchor editAs="oneCell">
    <xdr:from>
      <xdr:col>25</xdr:col>
      <xdr:colOff>100854</xdr:colOff>
      <xdr:row>15</xdr:row>
      <xdr:rowOff>44823</xdr:rowOff>
    </xdr:from>
    <xdr:to>
      <xdr:col>35</xdr:col>
      <xdr:colOff>369794</xdr:colOff>
      <xdr:row>38</xdr:row>
      <xdr:rowOff>7329</xdr:rowOff>
    </xdr:to>
    <xdr:pic>
      <xdr:nvPicPr>
        <xdr:cNvPr id="2" name="Picture 1">
          <a:extLst>
            <a:ext uri="{FF2B5EF4-FFF2-40B4-BE49-F238E27FC236}">
              <a16:creationId xmlns:a16="http://schemas.microsoft.com/office/drawing/2014/main" id="{61F552EE-F56E-FBFA-75B0-FA8F4FC0EC84}"/>
            </a:ext>
          </a:extLst>
        </xdr:cNvPr>
        <xdr:cNvPicPr>
          <a:picLocks noChangeAspect="1"/>
        </xdr:cNvPicPr>
      </xdr:nvPicPr>
      <xdr:blipFill rotWithShape="1">
        <a:blip xmlns:r="http://schemas.openxmlformats.org/officeDocument/2006/relationships" r:embed="rId3"/>
        <a:srcRect l="18263" r="633"/>
        <a:stretch/>
      </xdr:blipFill>
      <xdr:spPr>
        <a:xfrm>
          <a:off x="15228795" y="2902323"/>
          <a:ext cx="6320117" cy="4344006"/>
        </a:xfrm>
        <a:prstGeom prst="rect">
          <a:avLst/>
        </a:prstGeom>
      </xdr:spPr>
    </xdr:pic>
    <xdr:clientData/>
  </xdr:twoCellAnchor>
  <xdr:twoCellAnchor>
    <xdr:from>
      <xdr:col>0</xdr:col>
      <xdr:colOff>114300</xdr:colOff>
      <xdr:row>10</xdr:row>
      <xdr:rowOff>38100</xdr:rowOff>
    </xdr:from>
    <xdr:to>
      <xdr:col>2</xdr:col>
      <xdr:colOff>38100</xdr:colOff>
      <xdr:row>15</xdr:row>
      <xdr:rowOff>66676</xdr:rowOff>
    </xdr:to>
    <xdr:sp macro="" textlink="">
      <xdr:nvSpPr>
        <xdr:cNvPr id="4" name="Callout: Right Arrow 3">
          <a:extLst>
            <a:ext uri="{FF2B5EF4-FFF2-40B4-BE49-F238E27FC236}">
              <a16:creationId xmlns:a16="http://schemas.microsoft.com/office/drawing/2014/main" id="{D290A466-C44C-9F66-BBE3-EC50755164F3}"/>
            </a:ext>
          </a:extLst>
        </xdr:cNvPr>
        <xdr:cNvSpPr/>
      </xdr:nvSpPr>
      <xdr:spPr>
        <a:xfrm>
          <a:off x="114300" y="1847850"/>
          <a:ext cx="1143000" cy="933451"/>
        </a:xfrm>
        <a:prstGeom prst="rightArrowCallout">
          <a:avLst/>
        </a:prstGeom>
        <a:solidFill>
          <a:srgbClr val="164057"/>
        </a:solidFill>
        <a:ln>
          <a:solidFill>
            <a:sysClr val="windowText" lastClr="000000"/>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NZ" sz="1100">
              <a:solidFill>
                <a:schemeClr val="bg1"/>
              </a:solidFill>
            </a:rPr>
            <a:t>Enter site name for your own reference </a:t>
          </a:r>
        </a:p>
      </xdr:txBody>
    </xdr:sp>
    <xdr:clientData/>
  </xdr:twoCellAnchor>
  <xdr:twoCellAnchor>
    <xdr:from>
      <xdr:col>3</xdr:col>
      <xdr:colOff>78441</xdr:colOff>
      <xdr:row>2</xdr:row>
      <xdr:rowOff>113179</xdr:rowOff>
    </xdr:from>
    <xdr:to>
      <xdr:col>5</xdr:col>
      <xdr:colOff>211791</xdr:colOff>
      <xdr:row>12</xdr:row>
      <xdr:rowOff>24279</xdr:rowOff>
    </xdr:to>
    <xdr:sp macro="" textlink="">
      <xdr:nvSpPr>
        <xdr:cNvPr id="6" name="Callout: Down Arrow 5">
          <a:extLst>
            <a:ext uri="{FF2B5EF4-FFF2-40B4-BE49-F238E27FC236}">
              <a16:creationId xmlns:a16="http://schemas.microsoft.com/office/drawing/2014/main" id="{E17BFE7A-5A1D-17C8-2A33-32AF2CB73D59}"/>
            </a:ext>
          </a:extLst>
        </xdr:cNvPr>
        <xdr:cNvSpPr/>
      </xdr:nvSpPr>
      <xdr:spPr>
        <a:xfrm>
          <a:off x="1893794" y="494179"/>
          <a:ext cx="1343585" cy="1816100"/>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Enter the start date for data entry. Date will change respectively to reflect start date entered </a:t>
          </a:r>
        </a:p>
      </xdr:txBody>
    </xdr:sp>
    <xdr:clientData/>
  </xdr:twoCellAnchor>
  <xdr:twoCellAnchor>
    <xdr:from>
      <xdr:col>0</xdr:col>
      <xdr:colOff>244475</xdr:colOff>
      <xdr:row>17</xdr:row>
      <xdr:rowOff>28575</xdr:rowOff>
    </xdr:from>
    <xdr:to>
      <xdr:col>2</xdr:col>
      <xdr:colOff>381000</xdr:colOff>
      <xdr:row>28</xdr:row>
      <xdr:rowOff>95250</xdr:rowOff>
    </xdr:to>
    <xdr:sp macro="" textlink="">
      <xdr:nvSpPr>
        <xdr:cNvPr id="10" name="Callout: Right Arrow 9">
          <a:extLst>
            <a:ext uri="{FF2B5EF4-FFF2-40B4-BE49-F238E27FC236}">
              <a16:creationId xmlns:a16="http://schemas.microsoft.com/office/drawing/2014/main" id="{61950459-51E8-4C02-968A-89678EDE14F9}"/>
            </a:ext>
          </a:extLst>
        </xdr:cNvPr>
        <xdr:cNvSpPr/>
      </xdr:nvSpPr>
      <xdr:spPr>
        <a:xfrm>
          <a:off x="244475" y="3267075"/>
          <a:ext cx="1346760" cy="2162175"/>
        </a:xfrm>
        <a:prstGeom prst="rightArrowCallout">
          <a:avLst/>
        </a:prstGeom>
        <a:solidFill>
          <a:srgbClr val="164057"/>
        </a:solidFill>
        <a:ln>
          <a:solidFill>
            <a:sysClr val="windowText" lastClr="000000"/>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NZ" sz="1100">
              <a:solidFill>
                <a:schemeClr val="bg1"/>
              </a:solidFill>
            </a:rPr>
            <a:t>Enter energy and</a:t>
          </a:r>
          <a:r>
            <a:rPr lang="en-NZ" sz="1100" baseline="0">
              <a:solidFill>
                <a:schemeClr val="bg1"/>
              </a:solidFill>
            </a:rPr>
            <a:t> fuel use over each month. </a:t>
          </a:r>
        </a:p>
        <a:p>
          <a:pPr algn="l"/>
          <a:r>
            <a:rPr lang="en-NZ" sz="1100" baseline="0">
              <a:solidFill>
                <a:schemeClr val="bg1"/>
              </a:solidFill>
            </a:rPr>
            <a:t>These can be found on invoices or bills</a:t>
          </a:r>
          <a:endParaRPr lang="en-NZ" sz="1100">
            <a:solidFill>
              <a:schemeClr val="bg1"/>
            </a:solidFill>
          </a:endParaRPr>
        </a:p>
      </xdr:txBody>
    </xdr:sp>
    <xdr:clientData/>
  </xdr:twoCellAnchor>
  <xdr:twoCellAnchor>
    <xdr:from>
      <xdr:col>2</xdr:col>
      <xdr:colOff>512857</xdr:colOff>
      <xdr:row>32</xdr:row>
      <xdr:rowOff>107576</xdr:rowOff>
    </xdr:from>
    <xdr:to>
      <xdr:col>5</xdr:col>
      <xdr:colOff>544607</xdr:colOff>
      <xdr:row>43</xdr:row>
      <xdr:rowOff>67236</xdr:rowOff>
    </xdr:to>
    <xdr:sp macro="" textlink="">
      <xdr:nvSpPr>
        <xdr:cNvPr id="11" name="Callout: Up Arrow 10">
          <a:extLst>
            <a:ext uri="{FF2B5EF4-FFF2-40B4-BE49-F238E27FC236}">
              <a16:creationId xmlns:a16="http://schemas.microsoft.com/office/drawing/2014/main" id="{7855C48D-8A00-4279-978D-144D7E7E352E}"/>
            </a:ext>
          </a:extLst>
        </xdr:cNvPr>
        <xdr:cNvSpPr/>
      </xdr:nvSpPr>
      <xdr:spPr>
        <a:xfrm>
          <a:off x="1723092" y="6203576"/>
          <a:ext cx="1847103" cy="205516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There is an input location for combustion</a:t>
          </a:r>
          <a:r>
            <a:rPr lang="en-NZ" sz="1100" baseline="0">
              <a:solidFill>
                <a:schemeClr val="bg1"/>
              </a:solidFill>
            </a:rPr>
            <a:t>. This may be used in items such as forklifts, off road equipment and cars. </a:t>
          </a:r>
        </a:p>
        <a:p>
          <a:pPr algn="l"/>
          <a:r>
            <a:rPr lang="en-NZ" sz="1100" baseline="0">
              <a:solidFill>
                <a:schemeClr val="bg1"/>
              </a:solidFill>
            </a:rPr>
            <a:t>This should not include third party freight</a:t>
          </a:r>
        </a:p>
      </xdr:txBody>
    </xdr:sp>
    <xdr:clientData/>
  </xdr:twoCellAnchor>
  <xdr:twoCellAnchor>
    <xdr:from>
      <xdr:col>9</xdr:col>
      <xdr:colOff>71344</xdr:colOff>
      <xdr:row>33</xdr:row>
      <xdr:rowOff>22163</xdr:rowOff>
    </xdr:from>
    <xdr:to>
      <xdr:col>12</xdr:col>
      <xdr:colOff>103094</xdr:colOff>
      <xdr:row>43</xdr:row>
      <xdr:rowOff>13696</xdr:rowOff>
    </xdr:to>
    <xdr:sp macro="" textlink="">
      <xdr:nvSpPr>
        <xdr:cNvPr id="12" name="Callout: Up Arrow 11">
          <a:extLst>
            <a:ext uri="{FF2B5EF4-FFF2-40B4-BE49-F238E27FC236}">
              <a16:creationId xmlns:a16="http://schemas.microsoft.com/office/drawing/2014/main" id="{00043544-D0D9-42D1-9176-7212D38AA12A}"/>
            </a:ext>
          </a:extLst>
        </xdr:cNvPr>
        <xdr:cNvSpPr/>
      </xdr:nvSpPr>
      <xdr:spPr>
        <a:xfrm>
          <a:off x="5517403" y="6308663"/>
          <a:ext cx="1847103" cy="1896533"/>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grey cells sum up the total</a:t>
          </a:r>
          <a:r>
            <a:rPr lang="en-NZ" sz="1100" baseline="0">
              <a:solidFill>
                <a:schemeClr val="bg1"/>
              </a:solidFill>
            </a:rPr>
            <a:t> in kWh of the inputs. Each input is converted to kWh using the units in the parameters tab.</a:t>
          </a:r>
        </a:p>
      </xdr:txBody>
    </xdr:sp>
    <xdr:clientData/>
  </xdr:twoCellAnchor>
  <xdr:twoCellAnchor>
    <xdr:from>
      <xdr:col>12</xdr:col>
      <xdr:colOff>500780</xdr:colOff>
      <xdr:row>33</xdr:row>
      <xdr:rowOff>70597</xdr:rowOff>
    </xdr:from>
    <xdr:to>
      <xdr:col>16</xdr:col>
      <xdr:colOff>369795</xdr:colOff>
      <xdr:row>43</xdr:row>
      <xdr:rowOff>62130</xdr:rowOff>
    </xdr:to>
    <xdr:sp macro="" textlink="">
      <xdr:nvSpPr>
        <xdr:cNvPr id="13" name="Callout: Up Arrow 12">
          <a:extLst>
            <a:ext uri="{FF2B5EF4-FFF2-40B4-BE49-F238E27FC236}">
              <a16:creationId xmlns:a16="http://schemas.microsoft.com/office/drawing/2014/main" id="{D517D8C2-0E7A-4911-85FC-DABE845483D6}"/>
            </a:ext>
          </a:extLst>
        </xdr:cNvPr>
        <xdr:cNvSpPr/>
      </xdr:nvSpPr>
      <xdr:spPr>
        <a:xfrm>
          <a:off x="7762192" y="6357097"/>
          <a:ext cx="2289485" cy="1896533"/>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teal cells sum up the total</a:t>
          </a:r>
          <a:r>
            <a:rPr lang="en-NZ" sz="1100" baseline="0">
              <a:solidFill>
                <a:schemeClr val="bg1"/>
              </a:solidFill>
            </a:rPr>
            <a:t> in tCO₂e of the inputs. Each input is converted to tCO₂e using the units in the parameters tab. Note any onsite electricity generation in calculated as zero emissions.</a:t>
          </a:r>
        </a:p>
      </xdr:txBody>
    </xdr:sp>
    <xdr:clientData/>
  </xdr:twoCellAnchor>
  <xdr:twoCellAnchor>
    <xdr:from>
      <xdr:col>21</xdr:col>
      <xdr:colOff>530225</xdr:colOff>
      <xdr:row>7</xdr:row>
      <xdr:rowOff>168274</xdr:rowOff>
    </xdr:from>
    <xdr:to>
      <xdr:col>24</xdr:col>
      <xdr:colOff>60325</xdr:colOff>
      <xdr:row>17</xdr:row>
      <xdr:rowOff>82549</xdr:rowOff>
    </xdr:to>
    <xdr:sp macro="" textlink="">
      <xdr:nvSpPr>
        <xdr:cNvPr id="14" name="Callout: Down Arrow 13">
          <a:extLst>
            <a:ext uri="{FF2B5EF4-FFF2-40B4-BE49-F238E27FC236}">
              <a16:creationId xmlns:a16="http://schemas.microsoft.com/office/drawing/2014/main" id="{5099C4CB-F2A5-4780-A380-5FF3C9042F5B}"/>
            </a:ext>
          </a:extLst>
        </xdr:cNvPr>
        <xdr:cNvSpPr/>
      </xdr:nvSpPr>
      <xdr:spPr>
        <a:xfrm>
          <a:off x="13198475" y="1501774"/>
          <a:ext cx="1339850" cy="1819275"/>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Select the best production unit for the site from the dropdown selection. </a:t>
          </a:r>
        </a:p>
      </xdr:txBody>
    </xdr:sp>
    <xdr:clientData/>
  </xdr:twoCellAnchor>
  <xdr:twoCellAnchor>
    <xdr:from>
      <xdr:col>20</xdr:col>
      <xdr:colOff>12701</xdr:colOff>
      <xdr:row>34</xdr:row>
      <xdr:rowOff>12699</xdr:rowOff>
    </xdr:from>
    <xdr:to>
      <xdr:col>23</xdr:col>
      <xdr:colOff>44451</xdr:colOff>
      <xdr:row>44</xdr:row>
      <xdr:rowOff>4233</xdr:rowOff>
    </xdr:to>
    <xdr:sp macro="" textlink="">
      <xdr:nvSpPr>
        <xdr:cNvPr id="15" name="Callout: Up Arrow 14">
          <a:extLst>
            <a:ext uri="{FF2B5EF4-FFF2-40B4-BE49-F238E27FC236}">
              <a16:creationId xmlns:a16="http://schemas.microsoft.com/office/drawing/2014/main" id="{E42CC493-4C0E-4CE3-867B-F1FE2F5682CE}"/>
            </a:ext>
          </a:extLst>
        </xdr:cNvPr>
        <xdr:cNvSpPr/>
      </xdr:nvSpPr>
      <xdr:spPr>
        <a:xfrm>
          <a:off x="12289368" y="6129866"/>
          <a:ext cx="1873250" cy="179070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Enter the monthly production data for the</a:t>
          </a:r>
          <a:r>
            <a:rPr lang="en-NZ" sz="1100" baseline="0">
              <a:solidFill>
                <a:schemeClr val="bg1"/>
              </a:solidFill>
            </a:rPr>
            <a:t> site based on the selected production unit.</a:t>
          </a:r>
        </a:p>
      </xdr:txBody>
    </xdr:sp>
    <xdr:clientData/>
  </xdr:twoCellAnchor>
  <xdr:twoCellAnchor>
    <xdr:from>
      <xdr:col>27</xdr:col>
      <xdr:colOff>128</xdr:colOff>
      <xdr:row>35</xdr:row>
      <xdr:rowOff>36232</xdr:rowOff>
    </xdr:from>
    <xdr:to>
      <xdr:col>30</xdr:col>
      <xdr:colOff>31878</xdr:colOff>
      <xdr:row>45</xdr:row>
      <xdr:rowOff>27765</xdr:rowOff>
    </xdr:to>
    <xdr:sp macro="" textlink="">
      <xdr:nvSpPr>
        <xdr:cNvPr id="16" name="Callout: Up Arrow 15">
          <a:extLst>
            <a:ext uri="{FF2B5EF4-FFF2-40B4-BE49-F238E27FC236}">
              <a16:creationId xmlns:a16="http://schemas.microsoft.com/office/drawing/2014/main" id="{9C8A4AC8-E202-4769-B9DE-BBC31D56DF65}"/>
            </a:ext>
          </a:extLst>
        </xdr:cNvPr>
        <xdr:cNvSpPr/>
      </xdr:nvSpPr>
      <xdr:spPr>
        <a:xfrm>
          <a:off x="16338304" y="6703732"/>
          <a:ext cx="1847103" cy="1896533"/>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average cell calculates the monthly average,</a:t>
          </a:r>
          <a:r>
            <a:rPr lang="en-NZ" sz="1100" baseline="0">
              <a:solidFill>
                <a:schemeClr val="bg1"/>
              </a:solidFill>
            </a:rPr>
            <a:t> excluding any months with no production. This will demonstrate the months that see a higher consumption.</a:t>
          </a:r>
          <a:r>
            <a:rPr lang="en-NZ" sz="1100">
              <a:solidFill>
                <a:schemeClr val="bg1"/>
              </a:solidFill>
            </a:rPr>
            <a:t> </a:t>
          </a:r>
          <a:endParaRPr lang="en-NZ" sz="1100" baseline="0">
            <a:solidFill>
              <a:schemeClr val="bg1"/>
            </a:solidFill>
          </a:endParaRPr>
        </a:p>
      </xdr:txBody>
    </xdr:sp>
    <xdr:clientData/>
  </xdr:twoCellAnchor>
  <xdr:twoCellAnchor>
    <xdr:from>
      <xdr:col>26</xdr:col>
      <xdr:colOff>444500</xdr:colOff>
      <xdr:row>8</xdr:row>
      <xdr:rowOff>41274</xdr:rowOff>
    </xdr:from>
    <xdr:to>
      <xdr:col>29</xdr:col>
      <xdr:colOff>529166</xdr:colOff>
      <xdr:row>17</xdr:row>
      <xdr:rowOff>135465</xdr:rowOff>
    </xdr:to>
    <xdr:sp macro="" textlink="">
      <xdr:nvSpPr>
        <xdr:cNvPr id="17" name="Callout: Down Arrow 16">
          <a:extLst>
            <a:ext uri="{FF2B5EF4-FFF2-40B4-BE49-F238E27FC236}">
              <a16:creationId xmlns:a16="http://schemas.microsoft.com/office/drawing/2014/main" id="{DFC92AD3-78EF-4959-AE0B-3F7C6EB3EC0A}"/>
            </a:ext>
          </a:extLst>
        </xdr:cNvPr>
        <xdr:cNvSpPr/>
      </xdr:nvSpPr>
      <xdr:spPr>
        <a:xfrm>
          <a:off x="16404167" y="1480607"/>
          <a:ext cx="1926166" cy="1713441"/>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Energy intensity calculate the energy in kWh required to produce 1 </a:t>
          </a:r>
          <a:r>
            <a:rPr lang="en-NZ" sz="1100" baseline="0">
              <a:solidFill>
                <a:schemeClr val="bg1"/>
              </a:solidFill>
              <a:latin typeface="+mn-lt"/>
              <a:ea typeface="+mn-ea"/>
              <a:cs typeface="+mn-cs"/>
            </a:rPr>
            <a:t>. This enables a benchmark</a:t>
          </a:r>
          <a:endParaRPr lang="en-NZ" sz="1100">
            <a:solidFill>
              <a:schemeClr val="bg1"/>
            </a:solidFill>
            <a:latin typeface="+mn-lt"/>
            <a:ea typeface="+mn-ea"/>
            <a:cs typeface="+mn-cs"/>
          </a:endParaRPr>
        </a:p>
      </xdr:txBody>
    </xdr:sp>
    <xdr:clientData/>
  </xdr:twoCellAnchor>
  <xdr:twoCellAnchor>
    <xdr:from>
      <xdr:col>32</xdr:col>
      <xdr:colOff>233458</xdr:colOff>
      <xdr:row>35</xdr:row>
      <xdr:rowOff>92760</xdr:rowOff>
    </xdr:from>
    <xdr:to>
      <xdr:col>35</xdr:col>
      <xdr:colOff>265208</xdr:colOff>
      <xdr:row>45</xdr:row>
      <xdr:rowOff>84293</xdr:rowOff>
    </xdr:to>
    <xdr:sp macro="" textlink="">
      <xdr:nvSpPr>
        <xdr:cNvPr id="18" name="Callout: Up Arrow 17">
          <a:extLst>
            <a:ext uri="{FF2B5EF4-FFF2-40B4-BE49-F238E27FC236}">
              <a16:creationId xmlns:a16="http://schemas.microsoft.com/office/drawing/2014/main" id="{46996B35-0A16-4611-AA63-6E7CAAEF0199}"/>
            </a:ext>
          </a:extLst>
        </xdr:cNvPr>
        <xdr:cNvSpPr/>
      </xdr:nvSpPr>
      <xdr:spPr>
        <a:xfrm>
          <a:off x="19597223" y="6760260"/>
          <a:ext cx="1847103" cy="1896533"/>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average cell calculate the monthly average</a:t>
          </a:r>
          <a:r>
            <a:rPr lang="en-NZ" sz="1100" baseline="0">
              <a:solidFill>
                <a:schemeClr val="bg1"/>
              </a:solidFill>
            </a:rPr>
            <a:t>, </a:t>
          </a:r>
          <a:r>
            <a:rPr lang="en-NZ" sz="1100" baseline="0">
              <a:solidFill>
                <a:schemeClr val="lt1"/>
              </a:solidFill>
              <a:effectLst/>
              <a:latin typeface="+mn-lt"/>
              <a:ea typeface="+mn-ea"/>
              <a:cs typeface="+mn-cs"/>
            </a:rPr>
            <a:t>excluding any months with no production. </a:t>
          </a:r>
          <a:r>
            <a:rPr lang="en-NZ" sz="1100" baseline="0">
              <a:solidFill>
                <a:schemeClr val="bg1"/>
              </a:solidFill>
            </a:rPr>
            <a:t>This will demonstrate the months that see a higher consumption.</a:t>
          </a:r>
          <a:r>
            <a:rPr lang="en-NZ" sz="1100">
              <a:solidFill>
                <a:schemeClr val="bg1"/>
              </a:solidFill>
            </a:rPr>
            <a:t> </a:t>
          </a:r>
          <a:endParaRPr lang="en-NZ" sz="1100" baseline="0">
            <a:solidFill>
              <a:schemeClr val="bg1"/>
            </a:solidFill>
          </a:endParaRPr>
        </a:p>
      </xdr:txBody>
    </xdr:sp>
    <xdr:clientData/>
  </xdr:twoCellAnchor>
  <xdr:twoCellAnchor>
    <xdr:from>
      <xdr:col>31</xdr:col>
      <xdr:colOff>423334</xdr:colOff>
      <xdr:row>8</xdr:row>
      <xdr:rowOff>13758</xdr:rowOff>
    </xdr:from>
    <xdr:to>
      <xdr:col>35</xdr:col>
      <xdr:colOff>190500</xdr:colOff>
      <xdr:row>17</xdr:row>
      <xdr:rowOff>107949</xdr:rowOff>
    </xdr:to>
    <xdr:sp macro="" textlink="">
      <xdr:nvSpPr>
        <xdr:cNvPr id="19" name="Callout: Down Arrow 18">
          <a:extLst>
            <a:ext uri="{FF2B5EF4-FFF2-40B4-BE49-F238E27FC236}">
              <a16:creationId xmlns:a16="http://schemas.microsoft.com/office/drawing/2014/main" id="{2574AB71-5ABB-4C82-A978-102BB4C47378}"/>
            </a:ext>
          </a:extLst>
        </xdr:cNvPr>
        <xdr:cNvSpPr/>
      </xdr:nvSpPr>
      <xdr:spPr>
        <a:xfrm>
          <a:off x="19452167" y="1453091"/>
          <a:ext cx="2222500" cy="1713441"/>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Emissions intensity calculate the emissions for scope 1 and 2</a:t>
          </a:r>
          <a:r>
            <a:rPr lang="en-NZ" sz="1100" baseline="0">
              <a:solidFill>
                <a:schemeClr val="bg1"/>
              </a:solidFill>
              <a:latin typeface="+mn-lt"/>
              <a:ea typeface="+mn-ea"/>
              <a:cs typeface="+mn-cs"/>
            </a:rPr>
            <a:t> in tCO₂e </a:t>
          </a:r>
          <a:r>
            <a:rPr lang="en-NZ" sz="1100">
              <a:solidFill>
                <a:schemeClr val="bg1"/>
              </a:solidFill>
              <a:latin typeface="+mn-lt"/>
              <a:ea typeface="+mn-ea"/>
              <a:cs typeface="+mn-cs"/>
            </a:rPr>
            <a:t>required to produce 1 unit</a:t>
          </a:r>
          <a:r>
            <a:rPr lang="en-NZ" sz="1100" baseline="0">
              <a:solidFill>
                <a:schemeClr val="bg1"/>
              </a:solidFill>
              <a:latin typeface="+mn-lt"/>
              <a:ea typeface="+mn-ea"/>
              <a:cs typeface="+mn-cs"/>
            </a:rPr>
            <a:t> . This enables a benchmark</a:t>
          </a:r>
          <a:endParaRPr lang="en-NZ" sz="1100">
            <a:solidFill>
              <a:schemeClr val="bg1"/>
            </a:solidFill>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view.officeapps.live.com/op/view.aspx?src=https%3A%2F%2Fassets.publishing.service.gov.uk%2Fmedia%2F62aed8f6d3bf7f0af9463486%2Fghg-conversion-factors-2022-full-set.xls&amp;wdOrigin=BROWSELINK" TargetMode="External"/><Relationship Id="rId2" Type="http://schemas.openxmlformats.org/officeDocument/2006/relationships/hyperlink" Target="https://environment.govt.nz/publications/measuring-emissions-a-guide-for-organisations-2023-detailed-guide/" TargetMode="External"/><Relationship Id="rId1" Type="http://schemas.openxmlformats.org/officeDocument/2006/relationships/hyperlink" Target="https://www.elgas.com.au/blog/389-lpg-conversions-kg-litres-mj-kwh-and-m3/"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9C516-049B-48BD-B5C5-4D40E3A7149A}">
  <sheetPr codeName="Sheet1"/>
  <dimension ref="A1:AC54"/>
  <sheetViews>
    <sheetView tabSelected="1" zoomScaleNormal="100" workbookViewId="0">
      <selection activeCell="H2" sqref="H2"/>
    </sheetView>
  </sheetViews>
  <sheetFormatPr defaultColWidth="0" defaultRowHeight="15" zeroHeight="1"/>
  <cols>
    <col min="1" max="1" width="9.140625" customWidth="1"/>
    <col min="2" max="2" width="31" customWidth="1"/>
    <col min="3" max="4" width="9.140625" customWidth="1"/>
    <col min="5" max="5" width="33.5703125" customWidth="1"/>
    <col min="6" max="15" width="9.140625" customWidth="1"/>
    <col min="16" max="16" width="25.85546875" customWidth="1"/>
    <col min="17" max="17" width="12.5703125" customWidth="1"/>
    <col min="18" max="18" width="9.140625" customWidth="1"/>
    <col min="19" max="29" width="0" hidden="1" customWidth="1"/>
    <col min="30" max="16384" width="9.140625" hidden="1"/>
  </cols>
  <sheetData>
    <row r="1" spans="1:29" ht="120.6" customHeight="1">
      <c r="A1" s="32" t="s">
        <v>0</v>
      </c>
      <c r="B1" s="76" t="s">
        <v>1</v>
      </c>
      <c r="C1" s="77"/>
      <c r="D1" s="77"/>
      <c r="E1" s="77"/>
      <c r="F1" s="77"/>
      <c r="G1" s="77"/>
      <c r="H1" s="77"/>
      <c r="I1" s="77"/>
      <c r="J1" s="77"/>
      <c r="K1" s="77"/>
      <c r="L1" s="77"/>
      <c r="M1" s="77"/>
      <c r="N1" s="77"/>
      <c r="O1" s="77"/>
      <c r="P1" s="77"/>
      <c r="Q1" s="77"/>
      <c r="R1" s="77"/>
      <c r="S1" s="77"/>
      <c r="T1" s="77"/>
      <c r="U1" s="77"/>
      <c r="V1" s="77"/>
      <c r="W1" s="77"/>
      <c r="X1" s="77"/>
      <c r="Y1" s="77"/>
      <c r="Z1" s="77"/>
      <c r="AA1" s="77"/>
      <c r="AB1" s="77"/>
      <c r="AC1" s="77"/>
    </row>
    <row r="2" spans="1:29" ht="48" customHeight="1">
      <c r="A2" s="50"/>
      <c r="B2" s="149" t="s">
        <v>2</v>
      </c>
      <c r="C2" s="149"/>
      <c r="D2" s="149"/>
      <c r="E2" s="149"/>
      <c r="F2" s="51"/>
      <c r="G2" s="51"/>
      <c r="H2" s="51"/>
      <c r="I2" s="51"/>
      <c r="J2" s="51"/>
      <c r="K2" s="51"/>
      <c r="L2" s="51"/>
      <c r="M2" s="51"/>
      <c r="N2" s="51"/>
      <c r="O2" s="51"/>
      <c r="P2" s="51"/>
      <c r="Q2" s="51"/>
      <c r="R2" s="52"/>
    </row>
    <row r="3" spans="1:29">
      <c r="A3" s="53"/>
      <c r="B3" s="147" t="s">
        <v>3</v>
      </c>
      <c r="C3" s="147"/>
      <c r="D3" s="147"/>
      <c r="E3" s="147"/>
      <c r="F3" s="147"/>
      <c r="G3" s="147"/>
      <c r="H3" s="147"/>
      <c r="I3" s="147"/>
      <c r="J3" s="147"/>
      <c r="K3" s="147"/>
      <c r="L3" s="147"/>
      <c r="M3" s="147"/>
      <c r="N3" s="147"/>
      <c r="O3" s="147"/>
      <c r="P3" s="147"/>
      <c r="Q3" s="147"/>
      <c r="R3" s="54"/>
    </row>
    <row r="4" spans="1:29" ht="71.45" customHeight="1">
      <c r="A4" s="53"/>
      <c r="B4" s="147"/>
      <c r="C4" s="147"/>
      <c r="D4" s="147"/>
      <c r="E4" s="147"/>
      <c r="F4" s="147"/>
      <c r="G4" s="147"/>
      <c r="H4" s="147"/>
      <c r="I4" s="147"/>
      <c r="J4" s="147"/>
      <c r="K4" s="147"/>
      <c r="L4" s="147"/>
      <c r="M4" s="147"/>
      <c r="N4" s="147"/>
      <c r="O4" s="147"/>
      <c r="P4" s="147"/>
      <c r="Q4" s="147"/>
      <c r="R4" s="54"/>
    </row>
    <row r="5" spans="1:29">
      <c r="A5" s="53"/>
      <c r="B5" s="147"/>
      <c r="C5" s="147"/>
      <c r="D5" s="147"/>
      <c r="E5" s="147"/>
      <c r="F5" s="147"/>
      <c r="G5" s="147"/>
      <c r="H5" s="147"/>
      <c r="I5" s="147"/>
      <c r="J5" s="147"/>
      <c r="K5" s="147"/>
      <c r="L5" s="147"/>
      <c r="M5" s="147"/>
      <c r="N5" s="147"/>
      <c r="O5" s="147"/>
      <c r="P5" s="147"/>
      <c r="Q5" s="147"/>
      <c r="R5" s="54"/>
    </row>
    <row r="6" spans="1:29">
      <c r="A6" s="53"/>
      <c r="B6" s="48"/>
      <c r="C6" s="48"/>
      <c r="D6" s="48"/>
      <c r="E6" s="48"/>
      <c r="F6" s="48"/>
      <c r="G6" s="48"/>
      <c r="H6" s="48"/>
      <c r="I6" s="48"/>
      <c r="J6" s="48"/>
      <c r="K6" s="48"/>
      <c r="L6" s="48"/>
      <c r="M6" s="48"/>
      <c r="N6" s="48"/>
      <c r="O6" s="48"/>
      <c r="P6" s="48"/>
      <c r="Q6" s="48"/>
      <c r="R6" s="54"/>
    </row>
    <row r="7" spans="1:29" ht="30">
      <c r="A7" s="53"/>
      <c r="B7" s="49" t="s">
        <v>4</v>
      </c>
      <c r="C7" s="47"/>
      <c r="D7" s="47"/>
      <c r="E7" s="47"/>
      <c r="F7" s="47"/>
      <c r="G7" s="47"/>
      <c r="H7" s="47"/>
      <c r="I7" s="47"/>
      <c r="J7" s="47"/>
      <c r="K7" s="47"/>
      <c r="L7" s="47"/>
      <c r="M7" s="47"/>
      <c r="N7" s="47"/>
      <c r="O7" s="148"/>
      <c r="P7" s="148"/>
      <c r="Q7" s="148"/>
      <c r="R7" s="54"/>
    </row>
    <row r="8" spans="1:29">
      <c r="A8" s="53"/>
      <c r="B8" s="60" t="s">
        <v>5</v>
      </c>
      <c r="C8" s="61"/>
      <c r="D8" s="62"/>
      <c r="E8" s="62"/>
      <c r="F8" s="62"/>
      <c r="G8" s="62"/>
      <c r="H8" s="62"/>
      <c r="I8" s="62"/>
      <c r="J8" s="62"/>
      <c r="K8" s="62"/>
      <c r="L8" s="62"/>
      <c r="M8" s="62"/>
      <c r="N8" s="62"/>
      <c r="O8" s="62"/>
      <c r="P8" s="62"/>
      <c r="Q8" s="62"/>
      <c r="R8" s="54"/>
    </row>
    <row r="9" spans="1:29">
      <c r="A9" s="53"/>
      <c r="B9" s="60">
        <v>1</v>
      </c>
      <c r="C9" s="63" t="s">
        <v>6</v>
      </c>
      <c r="D9" s="62"/>
      <c r="E9" s="62"/>
      <c r="F9" s="62"/>
      <c r="G9" s="62"/>
      <c r="H9" s="62"/>
      <c r="I9" s="62"/>
      <c r="J9" s="62"/>
      <c r="K9" s="62"/>
      <c r="L9" s="62"/>
      <c r="M9" s="62"/>
      <c r="N9" s="62"/>
      <c r="O9" s="62"/>
      <c r="P9" s="62"/>
      <c r="Q9" s="62"/>
      <c r="R9" s="54"/>
    </row>
    <row r="10" spans="1:29">
      <c r="A10" s="53"/>
      <c r="B10" s="60"/>
      <c r="C10" s="63"/>
      <c r="D10" s="63"/>
      <c r="E10" s="63"/>
      <c r="F10" s="64"/>
      <c r="G10" s="64"/>
      <c r="H10" s="64"/>
      <c r="I10" s="64"/>
      <c r="J10" s="64"/>
      <c r="K10" s="64"/>
      <c r="L10" s="64"/>
      <c r="M10" s="64"/>
      <c r="N10" s="64"/>
      <c r="O10" s="64"/>
      <c r="P10" s="64"/>
      <c r="Q10" s="64"/>
      <c r="R10" s="55"/>
    </row>
    <row r="11" spans="1:29">
      <c r="A11" s="53"/>
      <c r="B11" s="60">
        <v>2</v>
      </c>
      <c r="C11" s="63" t="s">
        <v>7</v>
      </c>
      <c r="D11" s="63"/>
      <c r="E11" s="63"/>
      <c r="F11" s="64"/>
      <c r="G11" s="64"/>
      <c r="H11" s="64"/>
      <c r="I11" s="64"/>
      <c r="J11" s="64"/>
      <c r="K11" s="64"/>
      <c r="L11" s="64"/>
      <c r="M11" s="64"/>
      <c r="N11" s="64"/>
      <c r="O11" s="64"/>
      <c r="P11" s="64"/>
      <c r="Q11" s="64"/>
      <c r="R11" s="55"/>
    </row>
    <row r="12" spans="1:29">
      <c r="A12" s="53"/>
      <c r="B12" s="60"/>
      <c r="C12" s="63" t="s">
        <v>8</v>
      </c>
      <c r="D12" s="63"/>
      <c r="E12" s="63"/>
      <c r="F12" s="64"/>
      <c r="G12" s="64"/>
      <c r="H12" s="64"/>
      <c r="I12" s="64"/>
      <c r="J12" s="64"/>
      <c r="K12" s="64"/>
      <c r="L12" s="64"/>
      <c r="M12" s="64"/>
      <c r="N12" s="64"/>
      <c r="O12" s="64"/>
      <c r="P12" s="64"/>
      <c r="Q12" s="64"/>
      <c r="R12" s="55"/>
    </row>
    <row r="13" spans="1:29">
      <c r="A13" s="53"/>
      <c r="B13" s="60"/>
      <c r="C13" s="65" t="s">
        <v>9</v>
      </c>
      <c r="D13" s="63"/>
      <c r="E13" s="63"/>
      <c r="F13" s="64"/>
      <c r="G13" s="64"/>
      <c r="H13" s="64"/>
      <c r="I13" s="64"/>
      <c r="J13" s="64"/>
      <c r="K13" s="64"/>
      <c r="L13" s="64"/>
      <c r="M13" s="64"/>
      <c r="N13" s="64"/>
      <c r="O13" s="64"/>
      <c r="P13" s="64"/>
      <c r="Q13" s="64"/>
      <c r="R13" s="55"/>
    </row>
    <row r="14" spans="1:29">
      <c r="A14" s="53"/>
      <c r="B14" s="60"/>
      <c r="C14" s="65"/>
      <c r="D14" s="63"/>
      <c r="E14" s="63"/>
      <c r="F14" s="64"/>
      <c r="G14" s="64"/>
      <c r="H14" s="64"/>
      <c r="I14" s="64"/>
      <c r="J14" s="64"/>
      <c r="K14" s="64"/>
      <c r="L14" s="64"/>
      <c r="M14" s="64"/>
      <c r="N14" s="64"/>
      <c r="O14" s="64"/>
      <c r="P14" s="64"/>
      <c r="Q14" s="64"/>
      <c r="R14" s="55"/>
    </row>
    <row r="15" spans="1:29">
      <c r="A15" s="53"/>
      <c r="B15" s="60">
        <v>3</v>
      </c>
      <c r="C15" s="63" t="s">
        <v>10</v>
      </c>
      <c r="D15" s="63"/>
      <c r="E15" s="63"/>
      <c r="F15" s="64"/>
      <c r="G15" s="64"/>
      <c r="H15" s="64"/>
      <c r="I15" s="64"/>
      <c r="J15" s="64"/>
      <c r="K15" s="64"/>
      <c r="L15" s="64"/>
      <c r="M15" s="64"/>
      <c r="N15" s="64"/>
      <c r="O15" s="64"/>
      <c r="P15" s="43" t="s">
        <v>11</v>
      </c>
      <c r="Q15" s="64"/>
      <c r="R15" s="55"/>
    </row>
    <row r="16" spans="1:29">
      <c r="A16" s="53"/>
      <c r="B16" s="60"/>
      <c r="C16" s="63"/>
      <c r="D16" s="63"/>
      <c r="E16" s="63"/>
      <c r="F16" s="64"/>
      <c r="G16" s="64"/>
      <c r="H16" s="64"/>
      <c r="I16" s="64"/>
      <c r="J16" s="64"/>
      <c r="K16" s="64"/>
      <c r="L16" s="64"/>
      <c r="M16" s="64"/>
      <c r="N16" s="64"/>
      <c r="O16" s="64"/>
      <c r="P16" s="44"/>
      <c r="Q16" s="64"/>
      <c r="R16" s="55"/>
    </row>
    <row r="17" spans="1:18" ht="15.75">
      <c r="A17" s="53"/>
      <c r="B17" s="60">
        <v>4</v>
      </c>
      <c r="C17" s="63" t="s">
        <v>12</v>
      </c>
      <c r="D17" s="63"/>
      <c r="E17" s="63"/>
      <c r="F17" s="64"/>
      <c r="G17" s="64"/>
      <c r="H17" s="64"/>
      <c r="I17" s="64"/>
      <c r="J17" s="64"/>
      <c r="K17" s="64"/>
      <c r="L17" s="64"/>
      <c r="M17" s="64"/>
      <c r="N17" s="64"/>
      <c r="O17" s="64"/>
      <c r="P17" s="34" t="s">
        <v>13</v>
      </c>
      <c r="Q17" s="64"/>
      <c r="R17" s="55"/>
    </row>
    <row r="18" spans="1:18" ht="15.75">
      <c r="A18" s="53"/>
      <c r="B18" s="60"/>
      <c r="C18" s="63" t="s">
        <v>14</v>
      </c>
      <c r="D18" s="63"/>
      <c r="E18" s="63"/>
      <c r="F18" s="64"/>
      <c r="G18" s="64"/>
      <c r="H18" s="64"/>
      <c r="I18" s="64"/>
      <c r="J18" s="64"/>
      <c r="K18" s="64"/>
      <c r="L18" s="64"/>
      <c r="M18" s="64"/>
      <c r="N18" s="64"/>
      <c r="O18" s="64"/>
      <c r="P18" s="37" t="s">
        <v>15</v>
      </c>
      <c r="Q18" s="64"/>
      <c r="R18" s="55"/>
    </row>
    <row r="19" spans="1:18" ht="15.75">
      <c r="A19" s="53"/>
      <c r="B19" s="60"/>
      <c r="C19" s="66"/>
      <c r="D19" s="63"/>
      <c r="E19" s="63"/>
      <c r="F19" s="64"/>
      <c r="G19" s="64"/>
      <c r="H19" s="64"/>
      <c r="I19" s="64"/>
      <c r="J19" s="64"/>
      <c r="K19" s="64"/>
      <c r="L19" s="64"/>
      <c r="M19" s="64"/>
      <c r="N19" s="64"/>
      <c r="O19" s="64"/>
      <c r="P19" s="45" t="s">
        <v>16</v>
      </c>
      <c r="Q19" s="64"/>
      <c r="R19" s="55"/>
    </row>
    <row r="20" spans="1:18" ht="15.75">
      <c r="A20" s="53"/>
      <c r="B20" s="60">
        <v>5</v>
      </c>
      <c r="C20" s="63" t="s">
        <v>17</v>
      </c>
      <c r="D20" s="63"/>
      <c r="E20" s="63"/>
      <c r="F20" s="64"/>
      <c r="G20" s="64"/>
      <c r="H20" s="64"/>
      <c r="I20" s="64"/>
      <c r="J20" s="64"/>
      <c r="K20" s="64"/>
      <c r="L20" s="64"/>
      <c r="M20" s="64"/>
      <c r="N20" s="64"/>
      <c r="O20" s="64"/>
      <c r="P20" s="46" t="s">
        <v>18</v>
      </c>
      <c r="Q20" s="64"/>
      <c r="R20" s="55"/>
    </row>
    <row r="21" spans="1:18">
      <c r="A21" s="53"/>
      <c r="B21" s="60"/>
      <c r="C21" s="63" t="s">
        <v>19</v>
      </c>
      <c r="D21" s="63"/>
      <c r="E21" s="63"/>
      <c r="F21" s="64"/>
      <c r="G21" s="64"/>
      <c r="H21" s="64"/>
      <c r="I21" s="64"/>
      <c r="J21" s="64"/>
      <c r="K21" s="64"/>
      <c r="L21" s="64"/>
      <c r="M21" s="64"/>
      <c r="N21" s="64"/>
      <c r="O21" s="64"/>
      <c r="P21" s="64"/>
      <c r="Q21" s="64"/>
      <c r="R21" s="55"/>
    </row>
    <row r="22" spans="1:18">
      <c r="A22" s="53"/>
      <c r="B22" s="60"/>
      <c r="C22" s="63" t="s">
        <v>20</v>
      </c>
      <c r="D22" s="63"/>
      <c r="E22" s="63"/>
      <c r="F22" s="64"/>
      <c r="G22" s="64"/>
      <c r="H22" s="64"/>
      <c r="I22" s="64"/>
      <c r="J22" s="64"/>
      <c r="K22" s="64"/>
      <c r="L22" s="64"/>
      <c r="M22" s="64"/>
      <c r="N22" s="64"/>
      <c r="O22" s="64"/>
      <c r="P22" s="64"/>
      <c r="Q22" s="64"/>
      <c r="R22" s="55"/>
    </row>
    <row r="23" spans="1:18">
      <c r="A23" s="53"/>
      <c r="B23" s="60"/>
      <c r="C23" s="63"/>
      <c r="D23" s="63"/>
      <c r="E23" s="63"/>
      <c r="F23" s="64"/>
      <c r="G23" s="64"/>
      <c r="H23" s="64"/>
      <c r="I23" s="64"/>
      <c r="J23" s="64"/>
      <c r="K23" s="64"/>
      <c r="L23" s="64"/>
      <c r="M23" s="64"/>
      <c r="N23" s="64"/>
      <c r="O23" s="64"/>
      <c r="P23" s="64"/>
      <c r="Q23" s="64"/>
      <c r="R23" s="55"/>
    </row>
    <row r="24" spans="1:18">
      <c r="A24" s="53"/>
      <c r="B24" s="60">
        <v>6</v>
      </c>
      <c r="C24" s="63" t="s">
        <v>21</v>
      </c>
      <c r="D24" s="63"/>
      <c r="E24" s="63"/>
      <c r="F24" s="64"/>
      <c r="G24" s="64"/>
      <c r="H24" s="64"/>
      <c r="I24" s="64"/>
      <c r="J24" s="64"/>
      <c r="K24" s="64"/>
      <c r="L24" s="64"/>
      <c r="M24" s="64"/>
      <c r="N24" s="64"/>
      <c r="O24" s="64"/>
      <c r="P24" s="64"/>
      <c r="Q24" s="62"/>
      <c r="R24" s="55"/>
    </row>
    <row r="25" spans="1:18">
      <c r="A25" s="53"/>
      <c r="B25" s="67"/>
      <c r="C25" s="63" t="s">
        <v>22</v>
      </c>
      <c r="D25" s="63"/>
      <c r="E25" s="63"/>
      <c r="F25" s="64"/>
      <c r="G25" s="64"/>
      <c r="H25" s="64"/>
      <c r="I25" s="64"/>
      <c r="J25" s="64"/>
      <c r="K25" s="64"/>
      <c r="L25" s="64"/>
      <c r="M25" s="64"/>
      <c r="N25" s="64"/>
      <c r="O25" s="64"/>
      <c r="P25" s="64"/>
      <c r="Q25" s="61"/>
      <c r="R25" s="55"/>
    </row>
    <row r="26" spans="1:18">
      <c r="A26" s="53"/>
      <c r="B26" s="67"/>
      <c r="C26" s="63"/>
      <c r="D26" s="63"/>
      <c r="E26" s="63"/>
      <c r="F26" s="64"/>
      <c r="G26" s="64"/>
      <c r="H26" s="64"/>
      <c r="I26" s="64"/>
      <c r="J26" s="64"/>
      <c r="K26" s="64"/>
      <c r="L26" s="64"/>
      <c r="M26" s="64"/>
      <c r="N26" s="64"/>
      <c r="O26" s="64"/>
      <c r="P26" s="64"/>
      <c r="Q26" s="61"/>
      <c r="R26" s="55"/>
    </row>
    <row r="27" spans="1:18">
      <c r="A27" s="53"/>
      <c r="B27" s="60">
        <v>7</v>
      </c>
      <c r="C27" s="63" t="s">
        <v>23</v>
      </c>
      <c r="D27" s="63"/>
      <c r="E27" s="63"/>
      <c r="F27" s="64"/>
      <c r="G27" s="64"/>
      <c r="H27" s="64"/>
      <c r="I27" s="64"/>
      <c r="J27" s="64"/>
      <c r="K27" s="64"/>
      <c r="L27" s="64"/>
      <c r="M27" s="64"/>
      <c r="N27" s="64"/>
      <c r="O27" s="64"/>
      <c r="P27" s="64"/>
      <c r="Q27" s="68"/>
      <c r="R27" s="56"/>
    </row>
    <row r="28" spans="1:18">
      <c r="A28" s="53"/>
      <c r="B28" s="60"/>
      <c r="C28" s="63"/>
      <c r="D28" s="63"/>
      <c r="E28" s="63"/>
      <c r="F28" s="64"/>
      <c r="G28" s="64"/>
      <c r="H28" s="64"/>
      <c r="I28" s="64"/>
      <c r="J28" s="64"/>
      <c r="K28" s="64"/>
      <c r="L28" s="64"/>
      <c r="M28" s="64"/>
      <c r="N28" s="64"/>
      <c r="O28" s="64"/>
      <c r="P28" s="64"/>
      <c r="Q28" s="68"/>
      <c r="R28" s="54"/>
    </row>
    <row r="29" spans="1:18">
      <c r="A29" s="53"/>
      <c r="B29" s="67"/>
      <c r="C29" s="69" t="s">
        <v>24</v>
      </c>
      <c r="D29" s="63"/>
      <c r="E29" s="63"/>
      <c r="F29" s="64"/>
      <c r="G29" s="64"/>
      <c r="H29" s="64"/>
      <c r="I29" s="64"/>
      <c r="J29" s="64"/>
      <c r="K29" s="64"/>
      <c r="L29" s="64"/>
      <c r="M29" s="64"/>
      <c r="N29" s="64"/>
      <c r="O29" s="64"/>
      <c r="P29" s="64"/>
      <c r="Q29" s="68"/>
      <c r="R29" s="54"/>
    </row>
    <row r="30" spans="1:18">
      <c r="A30" s="53"/>
      <c r="B30" s="67"/>
      <c r="C30" s="63" t="s">
        <v>25</v>
      </c>
      <c r="D30" s="63"/>
      <c r="E30" s="63"/>
      <c r="F30" s="64"/>
      <c r="G30" s="64"/>
      <c r="H30" s="64"/>
      <c r="I30" s="64"/>
      <c r="J30" s="64"/>
      <c r="K30" s="64"/>
      <c r="L30" s="64"/>
      <c r="M30" s="64"/>
      <c r="N30" s="64"/>
      <c r="O30" s="64"/>
      <c r="P30" s="64"/>
      <c r="Q30" s="68"/>
      <c r="R30" s="54"/>
    </row>
    <row r="31" spans="1:18">
      <c r="A31" s="53"/>
      <c r="B31" s="67"/>
      <c r="C31" s="69" t="s">
        <v>26</v>
      </c>
      <c r="D31" s="63"/>
      <c r="E31" s="63"/>
      <c r="F31" s="64"/>
      <c r="G31" s="64"/>
      <c r="H31" s="64"/>
      <c r="I31" s="64"/>
      <c r="J31" s="64"/>
      <c r="K31" s="64"/>
      <c r="L31" s="64"/>
      <c r="M31" s="64"/>
      <c r="N31" s="64"/>
      <c r="O31" s="64"/>
      <c r="P31" s="64"/>
      <c r="Q31" s="68"/>
      <c r="R31" s="54"/>
    </row>
    <row r="32" spans="1:18">
      <c r="A32" s="53"/>
      <c r="B32" s="67"/>
      <c r="C32" s="69"/>
      <c r="D32" s="63"/>
      <c r="E32" s="63"/>
      <c r="F32" s="64"/>
      <c r="G32" s="64"/>
      <c r="H32" s="64"/>
      <c r="I32" s="64"/>
      <c r="J32" s="64"/>
      <c r="K32" s="64"/>
      <c r="L32" s="64"/>
      <c r="M32" s="64"/>
      <c r="N32" s="64"/>
      <c r="O32" s="64"/>
      <c r="P32" s="68"/>
      <c r="Q32" s="68"/>
      <c r="R32" s="54"/>
    </row>
    <row r="33" spans="1:18">
      <c r="A33" s="53"/>
      <c r="B33" s="47"/>
      <c r="C33" s="47"/>
      <c r="D33" s="47"/>
      <c r="E33" s="47"/>
      <c r="F33" s="47"/>
      <c r="G33" s="47"/>
      <c r="H33" s="47"/>
      <c r="I33" s="47"/>
      <c r="J33" s="47"/>
      <c r="K33" s="47"/>
      <c r="L33" s="47"/>
      <c r="M33" s="47"/>
      <c r="N33" s="47"/>
      <c r="O33" s="47"/>
      <c r="P33" s="47"/>
      <c r="Q33" s="47"/>
      <c r="R33" s="54"/>
    </row>
    <row r="34" spans="1:18">
      <c r="A34" s="53"/>
      <c r="B34" s="47"/>
      <c r="C34" s="47"/>
      <c r="D34" s="47"/>
      <c r="E34" s="47"/>
      <c r="F34" s="47"/>
      <c r="G34" s="47"/>
      <c r="H34" s="47"/>
      <c r="I34" s="47"/>
      <c r="J34" s="47"/>
      <c r="K34" s="47"/>
      <c r="L34" s="47"/>
      <c r="M34" s="47"/>
      <c r="N34" s="47"/>
      <c r="O34" s="47"/>
      <c r="P34" s="47"/>
      <c r="Q34" s="47"/>
      <c r="R34" s="54"/>
    </row>
    <row r="35" spans="1:18">
      <c r="A35" s="57"/>
      <c r="B35" s="58"/>
      <c r="C35" s="58"/>
      <c r="D35" s="58"/>
      <c r="E35" s="58"/>
      <c r="F35" s="58"/>
      <c r="G35" s="58"/>
      <c r="H35" s="58"/>
      <c r="I35" s="58"/>
      <c r="J35" s="58"/>
      <c r="K35" s="58"/>
      <c r="L35" s="58"/>
      <c r="M35" s="58"/>
      <c r="N35" s="58"/>
      <c r="O35" s="58"/>
      <c r="P35" s="58"/>
      <c r="Q35" s="58"/>
      <c r="R35" s="59"/>
    </row>
    <row r="36" spans="1:18">
      <c r="A36" s="47"/>
      <c r="B36" s="47"/>
      <c r="C36" s="47"/>
      <c r="D36" s="47"/>
      <c r="E36" s="47"/>
      <c r="F36" s="47"/>
      <c r="G36" s="47"/>
      <c r="H36" s="47"/>
      <c r="I36" s="47"/>
      <c r="J36" s="47"/>
      <c r="K36" s="47"/>
      <c r="L36" s="47"/>
      <c r="M36" s="47"/>
      <c r="N36" s="47"/>
      <c r="O36" s="47"/>
      <c r="P36" s="47"/>
      <c r="Q36" s="47"/>
      <c r="R36" s="47"/>
    </row>
    <row r="37" spans="1:18">
      <c r="A37" s="47"/>
      <c r="B37" s="47"/>
      <c r="C37" s="47"/>
      <c r="D37" s="47"/>
      <c r="E37" s="47"/>
      <c r="F37" s="47"/>
      <c r="G37" s="47"/>
      <c r="H37" s="47"/>
      <c r="I37" s="47"/>
      <c r="J37" s="47"/>
      <c r="K37" s="47"/>
      <c r="L37" s="47"/>
      <c r="M37" s="47"/>
      <c r="N37" s="47"/>
      <c r="O37" s="47"/>
      <c r="P37" s="47"/>
      <c r="Q37" s="47"/>
      <c r="R37" s="47"/>
    </row>
    <row r="38" spans="1:18">
      <c r="A38" s="47"/>
      <c r="B38" s="47"/>
      <c r="C38" s="47"/>
      <c r="D38" s="47"/>
      <c r="E38" s="47"/>
      <c r="F38" s="47"/>
      <c r="G38" s="47"/>
      <c r="H38" s="47"/>
      <c r="I38" s="47"/>
      <c r="J38" s="47"/>
      <c r="K38" s="47"/>
      <c r="L38" s="47"/>
      <c r="M38" s="47"/>
      <c r="N38" s="47"/>
      <c r="O38" s="47"/>
      <c r="P38" s="47"/>
      <c r="Q38" s="47"/>
      <c r="R38" s="47"/>
    </row>
    <row r="39" spans="1:18">
      <c r="A39" s="47"/>
      <c r="B39" s="47"/>
      <c r="C39" s="47"/>
      <c r="D39" s="47"/>
      <c r="E39" s="47"/>
      <c r="F39" s="47"/>
      <c r="G39" s="47"/>
      <c r="H39" s="47"/>
      <c r="I39" s="47"/>
      <c r="J39" s="47"/>
      <c r="K39" s="47"/>
      <c r="L39" s="47"/>
      <c r="M39" s="47"/>
      <c r="N39" s="47"/>
      <c r="O39" s="47"/>
      <c r="P39" s="47"/>
      <c r="Q39" s="47"/>
      <c r="R39" s="47"/>
    </row>
    <row r="40" spans="1:18">
      <c r="A40" s="47"/>
      <c r="B40" s="47"/>
      <c r="C40" s="47"/>
      <c r="D40" s="47"/>
      <c r="E40" s="47"/>
      <c r="F40" s="47"/>
      <c r="G40" s="47"/>
      <c r="H40" s="47"/>
      <c r="I40" s="47"/>
      <c r="J40" s="47"/>
      <c r="K40" s="47"/>
      <c r="L40" s="47"/>
      <c r="M40" s="47"/>
      <c r="N40" s="47"/>
      <c r="O40" s="47"/>
      <c r="P40" s="47"/>
      <c r="Q40" s="47"/>
      <c r="R40" s="47"/>
    </row>
    <row r="41" spans="1:18">
      <c r="A41" s="47"/>
      <c r="B41" s="47"/>
      <c r="C41" s="47"/>
      <c r="D41" s="47"/>
      <c r="E41" s="47"/>
      <c r="F41" s="47"/>
      <c r="G41" s="47"/>
      <c r="H41" s="47"/>
      <c r="I41" s="47"/>
      <c r="J41" s="47"/>
      <c r="K41" s="47"/>
      <c r="L41" s="47"/>
      <c r="M41" s="47"/>
      <c r="N41" s="47"/>
      <c r="O41" s="47"/>
      <c r="P41" s="47"/>
      <c r="Q41" s="47"/>
      <c r="R41" s="47"/>
    </row>
    <row r="42" spans="1:18">
      <c r="A42" s="47"/>
      <c r="B42" s="47"/>
      <c r="C42" s="47"/>
      <c r="D42" s="47"/>
      <c r="E42" s="47"/>
      <c r="F42" s="47"/>
      <c r="G42" s="47"/>
      <c r="H42" s="47"/>
      <c r="I42" s="47"/>
      <c r="J42" s="47"/>
      <c r="K42" s="47"/>
      <c r="L42" s="47"/>
      <c r="M42" s="47"/>
      <c r="N42" s="47"/>
      <c r="O42" s="47"/>
      <c r="P42" s="47"/>
      <c r="Q42" s="47"/>
      <c r="R42" s="47"/>
    </row>
    <row r="43" spans="1:18">
      <c r="A43" s="47"/>
      <c r="B43" s="47"/>
      <c r="C43" s="47"/>
      <c r="D43" s="47"/>
      <c r="E43" s="47"/>
      <c r="F43" s="47"/>
      <c r="G43" s="47"/>
      <c r="H43" s="47"/>
      <c r="I43" s="47"/>
      <c r="J43" s="47"/>
      <c r="K43" s="47"/>
      <c r="L43" s="47"/>
      <c r="M43" s="47"/>
      <c r="N43" s="47"/>
      <c r="O43" s="47"/>
      <c r="P43" s="47"/>
      <c r="Q43" s="47"/>
      <c r="R43" s="47"/>
    </row>
    <row r="44" spans="1:18">
      <c r="A44" s="47"/>
      <c r="B44" s="47"/>
      <c r="C44" s="47"/>
      <c r="D44" s="47"/>
      <c r="E44" s="47"/>
      <c r="F44" s="47"/>
      <c r="G44" s="47"/>
      <c r="H44" s="47"/>
      <c r="I44" s="47"/>
      <c r="J44" s="47"/>
      <c r="K44" s="47"/>
      <c r="L44" s="47"/>
      <c r="M44" s="47"/>
      <c r="N44" s="47"/>
      <c r="O44" s="47"/>
      <c r="P44" s="47"/>
      <c r="Q44" s="47"/>
      <c r="R44" s="47"/>
    </row>
    <row r="45" spans="1:18">
      <c r="A45" s="47"/>
      <c r="B45" s="47"/>
      <c r="C45" s="47"/>
      <c r="D45" s="47"/>
      <c r="E45" s="47"/>
      <c r="F45" s="47"/>
      <c r="G45" s="47"/>
      <c r="H45" s="47"/>
      <c r="I45" s="47"/>
      <c r="J45" s="47"/>
      <c r="K45" s="47"/>
      <c r="L45" s="47"/>
      <c r="M45" s="47"/>
      <c r="N45" s="47"/>
      <c r="O45" s="47"/>
      <c r="P45" s="47"/>
      <c r="Q45" s="47"/>
      <c r="R45" s="47"/>
    </row>
    <row r="46" spans="1:18">
      <c r="A46" s="47"/>
      <c r="B46" s="47"/>
      <c r="C46" s="47"/>
      <c r="D46" s="47"/>
      <c r="E46" s="47"/>
      <c r="F46" s="47"/>
      <c r="G46" s="47"/>
      <c r="H46" s="47"/>
      <c r="I46" s="47"/>
      <c r="J46" s="47"/>
      <c r="K46" s="47"/>
      <c r="L46" s="47"/>
      <c r="M46" s="47"/>
      <c r="N46" s="47"/>
      <c r="O46" s="47"/>
      <c r="P46" s="47"/>
      <c r="Q46" s="47"/>
      <c r="R46" s="47"/>
    </row>
    <row r="47" spans="1:18">
      <c r="A47" s="47"/>
      <c r="B47" s="47"/>
      <c r="C47" s="47"/>
      <c r="D47" s="47"/>
      <c r="E47" s="47"/>
      <c r="F47" s="47"/>
      <c r="G47" s="47"/>
      <c r="H47" s="47"/>
      <c r="I47" s="47"/>
      <c r="J47" s="47"/>
      <c r="K47" s="47"/>
      <c r="L47" s="47"/>
      <c r="M47" s="47"/>
      <c r="N47" s="47"/>
      <c r="O47" s="47"/>
      <c r="P47" s="47"/>
      <c r="Q47" s="47"/>
      <c r="R47" s="47"/>
    </row>
    <row r="48" spans="1:18">
      <c r="A48" s="47"/>
      <c r="B48" s="47"/>
      <c r="C48" s="47"/>
      <c r="D48" s="47"/>
      <c r="E48" s="47"/>
      <c r="F48" s="47"/>
      <c r="G48" s="47"/>
      <c r="H48" s="47"/>
      <c r="I48" s="47"/>
      <c r="J48" s="47"/>
      <c r="K48" s="47"/>
      <c r="L48" s="47"/>
      <c r="M48" s="47"/>
      <c r="N48" s="47"/>
      <c r="O48" s="47"/>
      <c r="P48" s="47"/>
      <c r="Q48" s="47"/>
      <c r="R48" s="47"/>
    </row>
    <row r="49" spans="1:18">
      <c r="A49" s="47"/>
      <c r="B49" s="47"/>
      <c r="C49" s="47"/>
      <c r="D49" s="47"/>
      <c r="E49" s="47"/>
      <c r="F49" s="47"/>
      <c r="G49" s="47"/>
      <c r="H49" s="47"/>
      <c r="I49" s="47"/>
      <c r="J49" s="47"/>
      <c r="K49" s="47"/>
      <c r="L49" s="47"/>
      <c r="M49" s="47"/>
      <c r="N49" s="47"/>
      <c r="O49" s="47"/>
      <c r="P49" s="47"/>
      <c r="Q49" s="47"/>
      <c r="R49" s="47"/>
    </row>
    <row r="50" spans="1:18">
      <c r="A50" s="47"/>
      <c r="B50" s="47"/>
      <c r="C50" s="47"/>
      <c r="D50" s="47"/>
      <c r="E50" s="47"/>
      <c r="F50" s="47"/>
      <c r="G50" s="47"/>
      <c r="H50" s="47"/>
      <c r="I50" s="47"/>
      <c r="J50" s="47"/>
      <c r="K50" s="47"/>
      <c r="L50" s="47"/>
      <c r="M50" s="47"/>
      <c r="N50" s="47"/>
      <c r="O50" s="47"/>
      <c r="P50" s="47"/>
      <c r="Q50" s="47"/>
      <c r="R50" s="47"/>
    </row>
    <row r="51" spans="1:18">
      <c r="A51" s="47"/>
      <c r="B51" s="47"/>
      <c r="C51" s="47"/>
      <c r="D51" s="47"/>
      <c r="E51" s="47"/>
      <c r="F51" s="47"/>
      <c r="G51" s="47"/>
      <c r="H51" s="47"/>
      <c r="I51" s="47"/>
      <c r="J51" s="47"/>
      <c r="K51" s="47"/>
      <c r="L51" s="47"/>
      <c r="M51" s="47"/>
      <c r="N51" s="47"/>
      <c r="O51" s="47"/>
      <c r="P51" s="47"/>
      <c r="Q51" s="47"/>
      <c r="R51" s="47"/>
    </row>
    <row r="52" spans="1:18">
      <c r="A52" s="47"/>
      <c r="B52" s="47"/>
      <c r="C52" s="47"/>
      <c r="D52" s="47"/>
      <c r="E52" s="47"/>
      <c r="F52" s="47"/>
      <c r="G52" s="47"/>
      <c r="H52" s="47"/>
      <c r="I52" s="47"/>
      <c r="J52" s="47"/>
      <c r="K52" s="47"/>
      <c r="L52" s="47"/>
      <c r="M52" s="47"/>
      <c r="N52" s="47"/>
      <c r="O52" s="47"/>
      <c r="P52" s="47"/>
      <c r="Q52" s="47"/>
      <c r="R52" s="47"/>
    </row>
    <row r="53" spans="1:18">
      <c r="A53" s="47"/>
      <c r="B53" s="47"/>
      <c r="C53" s="47"/>
      <c r="D53" s="47"/>
      <c r="E53" s="47"/>
      <c r="F53" s="47"/>
      <c r="G53" s="47"/>
      <c r="H53" s="47"/>
      <c r="I53" s="47"/>
      <c r="J53" s="47"/>
      <c r="K53" s="47"/>
      <c r="L53" s="47"/>
      <c r="M53" s="47"/>
      <c r="N53" s="47"/>
      <c r="O53" s="47"/>
      <c r="P53" s="47"/>
      <c r="Q53" s="47"/>
      <c r="R53" s="47"/>
    </row>
    <row r="54" spans="1:18">
      <c r="A54" s="47"/>
      <c r="B54" s="47"/>
      <c r="C54" s="47"/>
      <c r="D54" s="47"/>
      <c r="E54" s="47"/>
      <c r="F54" s="47"/>
      <c r="G54" s="47"/>
      <c r="H54" s="47"/>
      <c r="I54" s="47"/>
      <c r="J54" s="47"/>
      <c r="K54" s="47"/>
      <c r="L54" s="47"/>
      <c r="M54" s="47"/>
      <c r="N54" s="47"/>
      <c r="O54" s="47"/>
      <c r="P54" s="47"/>
      <c r="Q54" s="47"/>
      <c r="R54" s="47"/>
    </row>
  </sheetData>
  <mergeCells count="3">
    <mergeCell ref="B3:Q5"/>
    <mergeCell ref="O7:Q7"/>
    <mergeCell ref="B2:E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D80"/>
  <sheetViews>
    <sheetView showGridLines="0" topLeftCell="A12" zoomScale="85" zoomScaleNormal="85" workbookViewId="0">
      <selection activeCell="J18" sqref="J18"/>
    </sheetView>
  </sheetViews>
  <sheetFormatPr defaultColWidth="0" defaultRowHeight="15.75" zeroHeight="1"/>
  <cols>
    <col min="1" max="1" width="9.140625" style="1" customWidth="1"/>
    <col min="2" max="2" width="11.42578125" style="1" bestFit="1" customWidth="1"/>
    <col min="3" max="5" width="21.42578125" style="1" customWidth="1"/>
    <col min="6" max="9" width="18.85546875" style="1" customWidth="1"/>
    <col min="10" max="10" width="20" style="1" customWidth="1"/>
    <col min="11" max="11" width="20.28515625" style="1" customWidth="1"/>
    <col min="12" max="14" width="17.140625" style="1" customWidth="1"/>
    <col min="15" max="15" width="21.5703125" style="1" customWidth="1"/>
    <col min="16" max="17" width="17.140625" style="1" hidden="1" customWidth="1"/>
    <col min="18" max="18" width="15.85546875" style="1" hidden="1" customWidth="1"/>
    <col min="19" max="19" width="7.140625" style="1" hidden="1" customWidth="1"/>
    <col min="20" max="20" width="12" style="1" hidden="1" customWidth="1"/>
    <col min="21" max="21" width="11.5703125" style="4" hidden="1" customWidth="1"/>
    <col min="22" max="23" width="7.140625" style="1" hidden="1" customWidth="1"/>
    <col min="24" max="26" width="11.42578125" style="1" hidden="1" customWidth="1"/>
    <col min="27" max="27" width="7.140625" style="1" hidden="1" customWidth="1"/>
    <col min="28" max="28" width="11.5703125" style="1" hidden="1" customWidth="1"/>
    <col min="29" max="29" width="9.140625" hidden="1" customWidth="1"/>
    <col min="30" max="30" width="9.140625" style="1" hidden="1" customWidth="1"/>
    <col min="31" max="31" width="11.42578125" style="1" hidden="1" customWidth="1"/>
    <col min="32" max="32" width="10.85546875" style="1" hidden="1" customWidth="1"/>
    <col min="33" max="35" width="9.140625" style="1" hidden="1" customWidth="1"/>
    <col min="36" max="36" width="9.5703125" style="1" hidden="1" customWidth="1"/>
    <col min="37" max="42" width="9.140625" style="1" hidden="1" customWidth="1"/>
    <col min="43" max="43" width="10" style="1" hidden="1" customWidth="1"/>
    <col min="44" max="44" width="9.140625" style="1" hidden="1" customWidth="1"/>
    <col min="45" max="45" width="8.140625" style="1" hidden="1" customWidth="1"/>
    <col min="46" max="46" width="6.85546875" style="1" hidden="1" customWidth="1"/>
    <col min="47" max="47" width="7.85546875" style="1" hidden="1" customWidth="1"/>
    <col min="48" max="48" width="8.42578125" style="1" hidden="1" customWidth="1"/>
    <col min="49" max="49" width="10.140625" style="1" hidden="1" customWidth="1"/>
    <col min="50" max="50" width="10.85546875" style="1" hidden="1" customWidth="1"/>
    <col min="51" max="51" width="12.42578125" style="1" hidden="1" customWidth="1"/>
    <col min="52" max="53" width="10.85546875" style="1" hidden="1" customWidth="1"/>
    <col min="54" max="54" width="8.5703125" style="1" hidden="1" customWidth="1"/>
    <col min="55" max="55" width="12.140625" style="1" hidden="1" customWidth="1"/>
    <col min="56" max="56" width="10.42578125" style="1" hidden="1" customWidth="1"/>
    <col min="57" max="16384" width="9.140625" style="1" hidden="1"/>
  </cols>
  <sheetData>
    <row r="1" spans="1:34" customFormat="1" ht="122.1" customHeight="1">
      <c r="A1" s="32" t="s">
        <v>0</v>
      </c>
      <c r="B1" s="76" t="str">
        <f>"Energy Calculations for: "&amp;'Energy Calculator'!$C$12</f>
        <v xml:space="preserve">Energy Calculations for: </v>
      </c>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33"/>
      <c r="AH1" s="33"/>
    </row>
    <row r="2" spans="1:34">
      <c r="AC2" s="1"/>
    </row>
    <row r="3" spans="1:34">
      <c r="AC3" s="1"/>
    </row>
    <row r="4" spans="1:34" ht="18.75" customHeight="1">
      <c r="C4" s="34" t="s">
        <v>13</v>
      </c>
      <c r="D4" s="14"/>
      <c r="K4" s="16"/>
      <c r="L4" s="16"/>
      <c r="M4" s="16"/>
      <c r="N4" s="16"/>
      <c r="O4" s="16"/>
      <c r="P4" s="16"/>
      <c r="Q4" s="16"/>
      <c r="R4" s="16"/>
      <c r="S4" s="16"/>
      <c r="AC4" s="1"/>
    </row>
    <row r="5" spans="1:34" ht="18.75" customHeight="1">
      <c r="C5" s="37" t="s">
        <v>15</v>
      </c>
      <c r="D5" s="14"/>
      <c r="K5" s="16"/>
      <c r="L5" s="16"/>
      <c r="M5" s="16"/>
      <c r="N5" s="16"/>
      <c r="O5" s="16"/>
      <c r="P5" s="16"/>
      <c r="Q5" s="16"/>
      <c r="R5" s="16"/>
      <c r="S5" s="16"/>
      <c r="AC5" s="1"/>
    </row>
    <row r="6" spans="1:34" ht="18.75" customHeight="1">
      <c r="C6" s="35" t="s">
        <v>16</v>
      </c>
      <c r="D6" s="15"/>
      <c r="K6" s="16"/>
      <c r="L6" s="16"/>
      <c r="M6" s="16"/>
      <c r="N6" s="16"/>
      <c r="O6" s="16"/>
      <c r="P6" s="16"/>
      <c r="Q6" s="16"/>
      <c r="R6" s="16"/>
      <c r="S6" s="16"/>
      <c r="AC6" s="1"/>
    </row>
    <row r="7" spans="1:34" ht="18.75" customHeight="1">
      <c r="C7" s="36" t="s">
        <v>18</v>
      </c>
      <c r="D7" s="15"/>
      <c r="J7" s="16"/>
      <c r="K7" s="16"/>
      <c r="L7" s="16"/>
      <c r="M7" s="16"/>
      <c r="N7" s="16"/>
      <c r="O7" s="16"/>
      <c r="P7" s="16"/>
      <c r="Q7" s="16"/>
      <c r="R7" s="16"/>
      <c r="S7" s="16"/>
      <c r="AC7" s="1"/>
    </row>
    <row r="8" spans="1:34">
      <c r="J8" s="16"/>
      <c r="K8" s="16"/>
      <c r="L8" s="16"/>
      <c r="M8" s="16"/>
      <c r="N8" s="16"/>
      <c r="O8" s="16"/>
      <c r="P8" s="16"/>
      <c r="Q8" s="16"/>
      <c r="AC8" s="1"/>
    </row>
    <row r="9" spans="1:34">
      <c r="C9"/>
      <c r="D9"/>
      <c r="E9"/>
      <c r="J9"/>
      <c r="K9"/>
      <c r="L9"/>
      <c r="M9"/>
      <c r="N9" s="16"/>
      <c r="O9" s="16"/>
      <c r="AC9" s="1"/>
    </row>
    <row r="10" spans="1:34" ht="22.5" customHeight="1">
      <c r="C10" s="151" t="s">
        <v>27</v>
      </c>
      <c r="D10" s="151"/>
      <c r="E10"/>
      <c r="F10" s="5"/>
      <c r="G10" s="5"/>
      <c r="H10" s="5"/>
      <c r="I10" s="5"/>
      <c r="J10"/>
      <c r="K10"/>
      <c r="L10"/>
      <c r="M10"/>
    </row>
    <row r="11" spans="1:34" ht="18.75" customHeight="1">
      <c r="C11" s="145" t="s">
        <v>28</v>
      </c>
      <c r="D11" s="146" t="s">
        <v>29</v>
      </c>
      <c r="E11"/>
      <c r="J11"/>
      <c r="K11"/>
      <c r="L11"/>
      <c r="M11"/>
    </row>
    <row r="12" spans="1:34" ht="33.75" customHeight="1">
      <c r="B12" s="19"/>
      <c r="C12" s="79"/>
      <c r="D12" s="80"/>
      <c r="E12"/>
      <c r="J12"/>
      <c r="K12"/>
      <c r="L12"/>
      <c r="M12"/>
    </row>
    <row r="13" spans="1:34">
      <c r="B13" s="6"/>
    </row>
    <row r="14" spans="1:34">
      <c r="B14" s="6"/>
      <c r="L14" s="118"/>
    </row>
    <row r="15" spans="1:34" ht="22.5" customHeight="1">
      <c r="B15" s="6"/>
      <c r="C15" s="150" t="s">
        <v>30</v>
      </c>
      <c r="D15" s="150"/>
      <c r="E15" s="150"/>
      <c r="L15" s="16"/>
    </row>
    <row r="16" spans="1:34" ht="15.75" customHeight="1">
      <c r="B16" s="6"/>
      <c r="C16" s="1" t="s">
        <v>31</v>
      </c>
      <c r="D16" s="26"/>
      <c r="E16" s="20"/>
    </row>
    <row r="17" spans="2:29">
      <c r="O17" s="4"/>
    </row>
    <row r="18" spans="2:29" ht="66.75" customHeight="1">
      <c r="C18" s="150" t="s">
        <v>32</v>
      </c>
      <c r="D18" s="150"/>
      <c r="E18" s="150"/>
      <c r="F18" s="150"/>
      <c r="G18" s="152"/>
      <c r="H18" s="150"/>
      <c r="I18" s="150"/>
      <c r="J18" s="29"/>
      <c r="L18" s="28" t="s">
        <v>33</v>
      </c>
      <c r="N18" s="118" t="s">
        <v>34</v>
      </c>
    </row>
    <row r="19" spans="2:29" ht="18.75" customHeight="1">
      <c r="B19" s="1" t="s">
        <v>35</v>
      </c>
      <c r="C19" s="92" t="s">
        <v>36</v>
      </c>
      <c r="D19" s="25" t="s">
        <v>37</v>
      </c>
      <c r="E19" s="25" t="s">
        <v>38</v>
      </c>
      <c r="F19" s="91" t="s">
        <v>39</v>
      </c>
      <c r="G19" s="96" t="s">
        <v>40</v>
      </c>
      <c r="H19" s="1" t="s">
        <v>41</v>
      </c>
      <c r="I19" s="21" t="s">
        <v>42</v>
      </c>
      <c r="L19" s="30" t="s">
        <v>43</v>
      </c>
      <c r="T19" s="4"/>
      <c r="U19" s="1"/>
      <c r="AB19"/>
      <c r="AC19" s="1"/>
    </row>
    <row r="20" spans="2:29" ht="18.75" customHeight="1">
      <c r="B20" s="1" t="s">
        <v>44</v>
      </c>
      <c r="C20" s="92" t="s">
        <v>45</v>
      </c>
      <c r="D20" s="25" t="s">
        <v>46</v>
      </c>
      <c r="E20" s="25" t="s">
        <v>47</v>
      </c>
      <c r="F20" s="93" t="s">
        <v>48</v>
      </c>
      <c r="G20" s="22" t="s">
        <v>49</v>
      </c>
      <c r="H20" s="94" t="s">
        <v>49</v>
      </c>
      <c r="I20" s="21"/>
      <c r="L20" s="22"/>
      <c r="T20" s="4"/>
      <c r="U20" s="1"/>
      <c r="AB20"/>
      <c r="AC20" s="1"/>
    </row>
    <row r="21" spans="2:29" ht="18.75" customHeight="1">
      <c r="B21" s="1" t="s">
        <v>50</v>
      </c>
      <c r="C21" s="92"/>
      <c r="D21" s="25"/>
      <c r="E21" s="25"/>
      <c r="F21" s="93"/>
      <c r="G21" s="124" t="s">
        <v>51</v>
      </c>
      <c r="H21" s="125" t="s">
        <v>52</v>
      </c>
      <c r="I21" s="21"/>
      <c r="L21" s="22"/>
      <c r="T21" s="4"/>
      <c r="U21" s="1"/>
      <c r="AB21"/>
      <c r="AC21" s="1"/>
    </row>
    <row r="22" spans="2:29" ht="18.75" customHeight="1">
      <c r="B22" s="7">
        <f t="shared" ref="B22:B33" si="0">B41</f>
        <v>0</v>
      </c>
      <c r="C22" s="74"/>
      <c r="D22" s="74"/>
      <c r="E22" s="74"/>
      <c r="F22" s="74"/>
      <c r="G22" s="95"/>
      <c r="H22" s="74"/>
      <c r="I22" s="38">
        <f>'Background Calcs'!H5</f>
        <v>0</v>
      </c>
      <c r="K22" s="13">
        <f t="shared" ref="K22:K33" si="1">B41</f>
        <v>0</v>
      </c>
      <c r="L22" s="70">
        <f>'Background Calcs'!Q5</f>
        <v>0</v>
      </c>
      <c r="S22" s="4"/>
      <c r="U22" s="1"/>
      <c r="AB22"/>
      <c r="AC22" s="1"/>
    </row>
    <row r="23" spans="2:29" ht="18.75" customHeight="1">
      <c r="B23" s="7">
        <f t="shared" si="0"/>
        <v>32</v>
      </c>
      <c r="C23" s="74"/>
      <c r="D23" s="74"/>
      <c r="E23" s="74"/>
      <c r="F23" s="74"/>
      <c r="G23" s="74"/>
      <c r="H23" s="74"/>
      <c r="I23" s="38">
        <f>'Background Calcs'!H6</f>
        <v>0</v>
      </c>
      <c r="K23" s="13">
        <f t="shared" si="1"/>
        <v>32</v>
      </c>
      <c r="L23" s="70">
        <f>'Background Calcs'!Q6</f>
        <v>0</v>
      </c>
      <c r="S23" s="4"/>
      <c r="U23" s="1"/>
      <c r="AB23"/>
      <c r="AC23" s="1"/>
    </row>
    <row r="24" spans="2:29" ht="18.75" customHeight="1">
      <c r="B24" s="7">
        <f t="shared" si="0"/>
        <v>61</v>
      </c>
      <c r="C24" s="74"/>
      <c r="D24" s="74"/>
      <c r="E24" s="74"/>
      <c r="F24" s="74"/>
      <c r="G24" s="74"/>
      <c r="H24" s="74"/>
      <c r="I24" s="38">
        <f>'Background Calcs'!H7</f>
        <v>0</v>
      </c>
      <c r="K24" s="13">
        <f t="shared" si="1"/>
        <v>61</v>
      </c>
      <c r="L24" s="70">
        <f>'Background Calcs'!Q7</f>
        <v>0</v>
      </c>
      <c r="S24" s="4"/>
      <c r="U24" s="1"/>
      <c r="AB24"/>
      <c r="AC24" s="1"/>
    </row>
    <row r="25" spans="2:29" ht="18.75" customHeight="1">
      <c r="B25" s="7">
        <f t="shared" si="0"/>
        <v>92</v>
      </c>
      <c r="C25" s="74"/>
      <c r="D25" s="74"/>
      <c r="E25" s="74"/>
      <c r="F25" s="74"/>
      <c r="G25" s="74"/>
      <c r="H25" s="74"/>
      <c r="I25" s="38">
        <f>'Background Calcs'!H8</f>
        <v>0</v>
      </c>
      <c r="K25" s="13">
        <f t="shared" si="1"/>
        <v>92</v>
      </c>
      <c r="L25" s="70">
        <f>'Background Calcs'!Q8</f>
        <v>0</v>
      </c>
      <c r="S25" s="4"/>
      <c r="U25" s="1"/>
      <c r="AB25"/>
      <c r="AC25" s="1"/>
    </row>
    <row r="26" spans="2:29" ht="18.75" customHeight="1">
      <c r="B26" s="7">
        <f t="shared" si="0"/>
        <v>122</v>
      </c>
      <c r="C26" s="74"/>
      <c r="D26" s="74"/>
      <c r="E26" s="74"/>
      <c r="F26" s="74"/>
      <c r="G26" s="74"/>
      <c r="H26" s="74"/>
      <c r="I26" s="38">
        <f>'Background Calcs'!H9</f>
        <v>0</v>
      </c>
      <c r="K26" s="13">
        <f t="shared" si="1"/>
        <v>122</v>
      </c>
      <c r="L26" s="70">
        <f>'Background Calcs'!Q9</f>
        <v>0</v>
      </c>
      <c r="S26" s="4"/>
      <c r="U26" s="1"/>
      <c r="AB26"/>
      <c r="AC26" s="1"/>
    </row>
    <row r="27" spans="2:29" ht="18.75" customHeight="1">
      <c r="B27" s="7">
        <f t="shared" si="0"/>
        <v>153</v>
      </c>
      <c r="C27" s="74"/>
      <c r="D27" s="74"/>
      <c r="E27" s="74"/>
      <c r="F27" s="74"/>
      <c r="G27" s="74"/>
      <c r="H27" s="74"/>
      <c r="I27" s="38">
        <f>'Background Calcs'!H10</f>
        <v>0</v>
      </c>
      <c r="K27" s="13">
        <f t="shared" si="1"/>
        <v>153</v>
      </c>
      <c r="L27" s="70">
        <f>'Background Calcs'!Q10</f>
        <v>0</v>
      </c>
      <c r="S27" s="4"/>
      <c r="U27" s="1"/>
      <c r="AB27"/>
      <c r="AC27" s="1"/>
    </row>
    <row r="28" spans="2:29" ht="18.75" customHeight="1">
      <c r="B28" s="7">
        <f t="shared" si="0"/>
        <v>183</v>
      </c>
      <c r="C28" s="74"/>
      <c r="D28" s="74"/>
      <c r="E28" s="74"/>
      <c r="F28" s="74"/>
      <c r="G28" s="74"/>
      <c r="H28" s="74"/>
      <c r="I28" s="38">
        <f>'Background Calcs'!H11</f>
        <v>0</v>
      </c>
      <c r="K28" s="13">
        <f t="shared" si="1"/>
        <v>183</v>
      </c>
      <c r="L28" s="70">
        <f>'Background Calcs'!Q11</f>
        <v>0</v>
      </c>
      <c r="S28" s="4"/>
      <c r="U28" s="1"/>
      <c r="AB28"/>
      <c r="AC28" s="1"/>
    </row>
    <row r="29" spans="2:29" ht="18.75" customHeight="1">
      <c r="B29" s="7">
        <f t="shared" si="0"/>
        <v>214</v>
      </c>
      <c r="C29" s="74"/>
      <c r="D29" s="74"/>
      <c r="E29" s="74"/>
      <c r="F29" s="74"/>
      <c r="G29" s="74"/>
      <c r="H29" s="74"/>
      <c r="I29" s="38">
        <f>'Background Calcs'!H12</f>
        <v>0</v>
      </c>
      <c r="K29" s="13">
        <f t="shared" si="1"/>
        <v>214</v>
      </c>
      <c r="L29" s="70">
        <f>'Background Calcs'!Q12</f>
        <v>0</v>
      </c>
      <c r="S29" s="4"/>
      <c r="U29" s="1"/>
      <c r="AB29"/>
      <c r="AC29" s="1"/>
    </row>
    <row r="30" spans="2:29" ht="18.75" customHeight="1">
      <c r="B30" s="7">
        <f t="shared" si="0"/>
        <v>245</v>
      </c>
      <c r="C30" s="74"/>
      <c r="D30" s="74"/>
      <c r="E30" s="74"/>
      <c r="F30" s="74"/>
      <c r="G30" s="74"/>
      <c r="H30" s="74"/>
      <c r="I30" s="38">
        <f>'Background Calcs'!H13</f>
        <v>0</v>
      </c>
      <c r="K30" s="13">
        <f t="shared" si="1"/>
        <v>245</v>
      </c>
      <c r="L30" s="70">
        <f>'Background Calcs'!Q13</f>
        <v>0</v>
      </c>
      <c r="S30" s="4"/>
      <c r="U30" s="1"/>
      <c r="AB30"/>
      <c r="AC30" s="1"/>
    </row>
    <row r="31" spans="2:29" ht="18.75" customHeight="1">
      <c r="B31" s="7">
        <f t="shared" si="0"/>
        <v>275</v>
      </c>
      <c r="C31" s="74"/>
      <c r="D31" s="74"/>
      <c r="E31" s="74"/>
      <c r="F31" s="74"/>
      <c r="G31" s="74"/>
      <c r="H31" s="74"/>
      <c r="I31" s="38">
        <f>'Background Calcs'!H14</f>
        <v>0</v>
      </c>
      <c r="K31" s="13">
        <f t="shared" si="1"/>
        <v>275</v>
      </c>
      <c r="L31" s="70">
        <f>'Background Calcs'!Q14</f>
        <v>0</v>
      </c>
      <c r="S31" s="4"/>
      <c r="U31" s="1"/>
      <c r="AB31"/>
      <c r="AC31" s="1"/>
    </row>
    <row r="32" spans="2:29" ht="18.75" customHeight="1">
      <c r="B32" s="7">
        <f t="shared" si="0"/>
        <v>306</v>
      </c>
      <c r="C32" s="74"/>
      <c r="D32" s="74"/>
      <c r="E32" s="74"/>
      <c r="F32" s="74"/>
      <c r="G32" s="74"/>
      <c r="H32" s="74"/>
      <c r="I32" s="38">
        <f>'Background Calcs'!H15</f>
        <v>0</v>
      </c>
      <c r="K32" s="13">
        <f t="shared" si="1"/>
        <v>306</v>
      </c>
      <c r="L32" s="70">
        <f>'Background Calcs'!Q15</f>
        <v>0</v>
      </c>
      <c r="S32" s="4"/>
      <c r="U32" s="1"/>
      <c r="AB32"/>
      <c r="AC32" s="1"/>
    </row>
    <row r="33" spans="2:29" ht="18.75" customHeight="1">
      <c r="B33" s="7">
        <f t="shared" si="0"/>
        <v>336</v>
      </c>
      <c r="C33" s="74"/>
      <c r="D33" s="74"/>
      <c r="E33" s="74"/>
      <c r="F33" s="74"/>
      <c r="G33" s="74"/>
      <c r="H33" s="74"/>
      <c r="I33" s="38">
        <f>'Background Calcs'!H16</f>
        <v>0</v>
      </c>
      <c r="K33" s="11">
        <f t="shared" si="1"/>
        <v>336</v>
      </c>
      <c r="L33" s="70">
        <f>'Background Calcs'!Q16</f>
        <v>0</v>
      </c>
      <c r="S33" s="4"/>
      <c r="U33" s="1"/>
      <c r="AB33"/>
      <c r="AC33" s="1"/>
    </row>
    <row r="34" spans="2:29" ht="18.75" customHeight="1">
      <c r="B34" s="12" t="s">
        <v>53</v>
      </c>
      <c r="C34" s="38">
        <f>SUM(C22:C33)</f>
        <v>0</v>
      </c>
      <c r="D34" s="38">
        <f>SUM(D22:D33)</f>
        <v>0</v>
      </c>
      <c r="E34" s="38">
        <f>SUM(E22:E33)</f>
        <v>0</v>
      </c>
      <c r="F34" s="38">
        <f t="shared" ref="F34:G34" si="2">SUM(F22:F33)</f>
        <v>0</v>
      </c>
      <c r="G34" s="38">
        <f t="shared" si="2"/>
        <v>0</v>
      </c>
      <c r="H34" s="38">
        <f>SUM(H22:H33)</f>
        <v>0</v>
      </c>
      <c r="I34" s="38">
        <f>SUM(I22:I33)</f>
        <v>0</v>
      </c>
      <c r="K34" s="12" t="s">
        <v>53</v>
      </c>
      <c r="L34" s="42">
        <f>SUM(L22:L33)</f>
        <v>0</v>
      </c>
      <c r="T34" s="4"/>
      <c r="U34" s="1"/>
      <c r="AC34" s="1"/>
    </row>
    <row r="35" spans="2:29">
      <c r="J35" s="9"/>
      <c r="K35" s="9"/>
      <c r="L35" s="9"/>
      <c r="O35" s="9"/>
      <c r="P35" s="9"/>
      <c r="Q35" s="9"/>
      <c r="R35" s="9"/>
      <c r="U35" s="10"/>
      <c r="X35" s="8"/>
      <c r="Y35" s="9"/>
      <c r="Z35" s="9"/>
      <c r="AB35" s="8"/>
      <c r="AC35" s="1"/>
    </row>
    <row r="36" spans="2:29">
      <c r="K36" s="8"/>
      <c r="L36" s="9"/>
      <c r="M36" s="9"/>
      <c r="N36" s="9"/>
      <c r="O36" s="72"/>
      <c r="P36" s="9"/>
      <c r="Q36" s="9"/>
      <c r="R36" s="9"/>
      <c r="U36" s="10"/>
      <c r="X36" s="8"/>
      <c r="Y36" s="9"/>
      <c r="Z36" s="9"/>
      <c r="AB36" s="8"/>
      <c r="AC36" s="1"/>
    </row>
    <row r="37" spans="2:29">
      <c r="K37" s="8"/>
      <c r="L37" s="9"/>
      <c r="M37" s="9"/>
      <c r="N37" s="9"/>
      <c r="O37" s="9"/>
      <c r="P37" s="9"/>
      <c r="Q37" s="9"/>
      <c r="R37" s="9"/>
      <c r="U37" s="10"/>
      <c r="X37" s="8"/>
      <c r="Y37" s="9"/>
      <c r="Z37" s="9"/>
      <c r="AB37" s="8"/>
      <c r="AC37" s="1"/>
    </row>
    <row r="38" spans="2:29">
      <c r="AC38" s="1"/>
    </row>
    <row r="39" spans="2:29" ht="49.5" customHeight="1">
      <c r="C39" s="31" t="s">
        <v>54</v>
      </c>
      <c r="D39" s="75" t="s">
        <v>55</v>
      </c>
      <c r="E39" s="29"/>
      <c r="F39" s="29"/>
      <c r="G39" s="78" t="s">
        <v>56</v>
      </c>
      <c r="H39" s="29"/>
      <c r="J39" s="78" t="s">
        <v>57</v>
      </c>
      <c r="R39" s="4"/>
      <c r="U39" s="1"/>
      <c r="AC39" s="1"/>
    </row>
    <row r="40" spans="2:29" ht="33.75" customHeight="1">
      <c r="C40" s="24" t="str">
        <f>IF(D39="kg","Production (kg)",IF(D39="Trays","Production (Trays)",IF(D39="T","Production (T)",IF(D39="Crates","Production (Crates)",IF(D39="Boxes","Production (Box)","Unit Production")))))</f>
        <v>Production (kg)</v>
      </c>
      <c r="D40" s="23" t="s">
        <v>53</v>
      </c>
      <c r="G40" s="27" t="str">
        <f>"kWh/"&amp;IF(OR($D$39 = "N/A",$D$39 = ""), "Unit Production", $D$39)</f>
        <v>kWh/kg</v>
      </c>
      <c r="J40" s="27" t="str">
        <f>"tCO₂e/"&amp;IF(OR($D$39 = "N/A",$D$39 = ""), "Unit Production", $D$39)</f>
        <v>tCO₂e/kg</v>
      </c>
      <c r="U40" s="1"/>
      <c r="AC40" s="1"/>
    </row>
    <row r="41" spans="2:29" ht="18.75" customHeight="1">
      <c r="B41" s="7">
        <f>$D$12</f>
        <v>0</v>
      </c>
      <c r="C41" s="74"/>
      <c r="D41" s="38">
        <f>SUM(C41:C41)</f>
        <v>0</v>
      </c>
      <c r="F41" s="7">
        <f t="shared" ref="F41:F52" si="3">B41</f>
        <v>0</v>
      </c>
      <c r="G41" s="40" t="str">
        <f>IF((C41)&gt;0,I22/(C41),"")</f>
        <v/>
      </c>
      <c r="H41" s="7"/>
      <c r="I41" s="7">
        <f t="shared" ref="I41:I52" si="4">B41</f>
        <v>0</v>
      </c>
      <c r="J41" s="71">
        <f>IF((D41)&gt;0,L22/(D41),0)</f>
        <v>0</v>
      </c>
      <c r="U41" s="1"/>
      <c r="AC41" s="1"/>
    </row>
    <row r="42" spans="2:29" ht="18.75" customHeight="1">
      <c r="B42" s="7">
        <f>DATE(YEAR(B41),MONTH(B41)+1,1)</f>
        <v>32</v>
      </c>
      <c r="C42" s="74"/>
      <c r="D42" s="38">
        <f>SUM(C42:C42)</f>
        <v>0</v>
      </c>
      <c r="F42" s="7">
        <f t="shared" si="3"/>
        <v>32</v>
      </c>
      <c r="G42" s="40" t="str">
        <f t="shared" ref="G42:G52" si="5">IF((C42)&gt;0,I23/(C42),"")</f>
        <v/>
      </c>
      <c r="H42" s="7"/>
      <c r="I42" s="7">
        <f t="shared" si="4"/>
        <v>32</v>
      </c>
      <c r="J42" s="71">
        <f t="shared" ref="J42:J52" si="6">IF((D42)&gt;0,L23/(D42),0)</f>
        <v>0</v>
      </c>
      <c r="U42" s="1"/>
      <c r="AC42" s="1"/>
    </row>
    <row r="43" spans="2:29" ht="18.75" customHeight="1">
      <c r="B43" s="7">
        <f t="shared" ref="B43:B52" si="7">DATE(YEAR(B42),MONTH(B42)+1,1)</f>
        <v>61</v>
      </c>
      <c r="C43" s="74"/>
      <c r="D43" s="38">
        <f>SUM(C43:C43)</f>
        <v>0</v>
      </c>
      <c r="F43" s="7">
        <f t="shared" si="3"/>
        <v>61</v>
      </c>
      <c r="G43" s="40" t="str">
        <f t="shared" si="5"/>
        <v/>
      </c>
      <c r="H43" s="7"/>
      <c r="I43" s="7">
        <f t="shared" si="4"/>
        <v>61</v>
      </c>
      <c r="J43" s="71">
        <f t="shared" si="6"/>
        <v>0</v>
      </c>
      <c r="U43" s="1"/>
      <c r="AC43" s="1"/>
    </row>
    <row r="44" spans="2:29" ht="18.75" customHeight="1">
      <c r="B44" s="7">
        <f t="shared" si="7"/>
        <v>92</v>
      </c>
      <c r="C44" s="74"/>
      <c r="D44" s="38">
        <f t="shared" ref="D44:D48" si="8">SUM(C44:C44)</f>
        <v>0</v>
      </c>
      <c r="F44" s="7">
        <f t="shared" si="3"/>
        <v>92</v>
      </c>
      <c r="G44" s="40" t="str">
        <f t="shared" si="5"/>
        <v/>
      </c>
      <c r="H44" s="7"/>
      <c r="I44" s="7">
        <f t="shared" si="4"/>
        <v>92</v>
      </c>
      <c r="J44" s="71">
        <f t="shared" si="6"/>
        <v>0</v>
      </c>
      <c r="U44" s="1"/>
      <c r="AC44" s="1"/>
    </row>
    <row r="45" spans="2:29" ht="18.75" customHeight="1">
      <c r="B45" s="7">
        <f t="shared" si="7"/>
        <v>122</v>
      </c>
      <c r="C45" s="74"/>
      <c r="D45" s="38">
        <f t="shared" si="8"/>
        <v>0</v>
      </c>
      <c r="F45" s="7">
        <f t="shared" si="3"/>
        <v>122</v>
      </c>
      <c r="G45" s="40" t="str">
        <f t="shared" si="5"/>
        <v/>
      </c>
      <c r="H45" s="7"/>
      <c r="I45" s="7">
        <f t="shared" si="4"/>
        <v>122</v>
      </c>
      <c r="J45" s="71">
        <f t="shared" si="6"/>
        <v>0</v>
      </c>
      <c r="U45" s="1"/>
      <c r="AC45" s="1"/>
    </row>
    <row r="46" spans="2:29" ht="18.75" customHeight="1">
      <c r="B46" s="7">
        <f t="shared" si="7"/>
        <v>153</v>
      </c>
      <c r="C46" s="74"/>
      <c r="D46" s="38">
        <f t="shared" si="8"/>
        <v>0</v>
      </c>
      <c r="F46" s="7">
        <f t="shared" si="3"/>
        <v>153</v>
      </c>
      <c r="G46" s="40" t="str">
        <f t="shared" si="5"/>
        <v/>
      </c>
      <c r="H46" s="7"/>
      <c r="I46" s="7">
        <f t="shared" si="4"/>
        <v>153</v>
      </c>
      <c r="J46" s="71">
        <f t="shared" si="6"/>
        <v>0</v>
      </c>
      <c r="U46" s="1"/>
      <c r="AC46" s="1"/>
    </row>
    <row r="47" spans="2:29" ht="18.75" customHeight="1">
      <c r="B47" s="7">
        <f t="shared" si="7"/>
        <v>183</v>
      </c>
      <c r="C47" s="74"/>
      <c r="D47" s="38">
        <f t="shared" si="8"/>
        <v>0</v>
      </c>
      <c r="F47" s="7">
        <f t="shared" si="3"/>
        <v>183</v>
      </c>
      <c r="G47" s="40" t="str">
        <f t="shared" si="5"/>
        <v/>
      </c>
      <c r="H47" s="7"/>
      <c r="I47" s="7">
        <f t="shared" si="4"/>
        <v>183</v>
      </c>
      <c r="J47" s="71">
        <f t="shared" si="6"/>
        <v>0</v>
      </c>
      <c r="U47" s="1"/>
      <c r="AC47" s="1"/>
    </row>
    <row r="48" spans="2:29" ht="18.75" customHeight="1">
      <c r="B48" s="7">
        <f t="shared" si="7"/>
        <v>214</v>
      </c>
      <c r="C48" s="74"/>
      <c r="D48" s="38">
        <f t="shared" si="8"/>
        <v>0</v>
      </c>
      <c r="F48" s="7">
        <f t="shared" si="3"/>
        <v>214</v>
      </c>
      <c r="G48" s="40" t="str">
        <f t="shared" si="5"/>
        <v/>
      </c>
      <c r="H48" s="7"/>
      <c r="I48" s="7">
        <f t="shared" si="4"/>
        <v>214</v>
      </c>
      <c r="J48" s="71">
        <f t="shared" si="6"/>
        <v>0</v>
      </c>
      <c r="U48" s="1"/>
      <c r="AC48" s="1"/>
    </row>
    <row r="49" spans="2:29" ht="18.75" customHeight="1">
      <c r="B49" s="7">
        <f t="shared" si="7"/>
        <v>245</v>
      </c>
      <c r="C49" s="74"/>
      <c r="D49" s="38">
        <f>SUM(C49:C49)</f>
        <v>0</v>
      </c>
      <c r="F49" s="7">
        <f t="shared" si="3"/>
        <v>245</v>
      </c>
      <c r="G49" s="40" t="str">
        <f t="shared" si="5"/>
        <v/>
      </c>
      <c r="H49" s="7"/>
      <c r="I49" s="7">
        <f t="shared" si="4"/>
        <v>245</v>
      </c>
      <c r="J49" s="71">
        <f t="shared" si="6"/>
        <v>0</v>
      </c>
      <c r="U49" s="1"/>
      <c r="AC49" s="1"/>
    </row>
    <row r="50" spans="2:29" ht="18.75" customHeight="1">
      <c r="B50" s="7">
        <f t="shared" si="7"/>
        <v>275</v>
      </c>
      <c r="C50" s="74"/>
      <c r="D50" s="38">
        <f>SUM(C50:C50)</f>
        <v>0</v>
      </c>
      <c r="F50" s="7">
        <f t="shared" si="3"/>
        <v>275</v>
      </c>
      <c r="G50" s="40" t="str">
        <f t="shared" si="5"/>
        <v/>
      </c>
      <c r="H50" s="7"/>
      <c r="I50" s="7">
        <f t="shared" si="4"/>
        <v>275</v>
      </c>
      <c r="J50" s="71">
        <f t="shared" si="6"/>
        <v>0</v>
      </c>
      <c r="U50" s="1"/>
      <c r="X50"/>
      <c r="AC50" s="1"/>
    </row>
    <row r="51" spans="2:29" ht="18.75" customHeight="1">
      <c r="B51" s="7">
        <f t="shared" si="7"/>
        <v>306</v>
      </c>
      <c r="C51" s="74"/>
      <c r="D51" s="38">
        <f>SUM(C51:C51)</f>
        <v>0</v>
      </c>
      <c r="F51" s="7">
        <f t="shared" si="3"/>
        <v>306</v>
      </c>
      <c r="G51" s="40" t="str">
        <f t="shared" si="5"/>
        <v/>
      </c>
      <c r="H51"/>
      <c r="I51" s="7">
        <f t="shared" si="4"/>
        <v>306</v>
      </c>
      <c r="J51" s="71">
        <f t="shared" si="6"/>
        <v>0</v>
      </c>
      <c r="U51" s="1"/>
      <c r="X51"/>
      <c r="AC51" s="1"/>
    </row>
    <row r="52" spans="2:29" ht="18.75" customHeight="1">
      <c r="B52" s="7">
        <f t="shared" si="7"/>
        <v>336</v>
      </c>
      <c r="C52" s="74"/>
      <c r="D52" s="38">
        <f>SUM(C52:C52)</f>
        <v>0</v>
      </c>
      <c r="F52" s="11">
        <f t="shared" si="3"/>
        <v>336</v>
      </c>
      <c r="G52" s="40" t="str">
        <f t="shared" si="5"/>
        <v/>
      </c>
      <c r="H52"/>
      <c r="I52" s="11">
        <f t="shared" si="4"/>
        <v>336</v>
      </c>
      <c r="J52" s="71">
        <f t="shared" si="6"/>
        <v>0</v>
      </c>
      <c r="U52" s="1"/>
      <c r="X52"/>
      <c r="AC52" s="1"/>
    </row>
    <row r="53" spans="2:29" ht="18.75" customHeight="1">
      <c r="B53" s="12" t="s">
        <v>58</v>
      </c>
      <c r="C53" s="39">
        <f>IFERROR(AVERAGEIF(C41:C52, "&lt;&gt;0"),0)</f>
        <v>0</v>
      </c>
      <c r="D53" s="39" t="e">
        <f>AVERAGEIF(D41:D52, "&lt;&gt;0")</f>
        <v>#DIV/0!</v>
      </c>
      <c r="F53" s="8" t="s">
        <v>58</v>
      </c>
      <c r="G53" s="41">
        <f>IFERROR(AVERAGEIF(G41:G52, "&lt;&gt;0"),0)</f>
        <v>0</v>
      </c>
      <c r="H53"/>
      <c r="I53" s="8" t="s">
        <v>58</v>
      </c>
      <c r="J53" s="73">
        <f>IFERROR(AVERAGEIF(J41:J52, "&lt;&gt;0"),0)</f>
        <v>0</v>
      </c>
      <c r="U53" s="1"/>
      <c r="X53"/>
      <c r="AC53" s="1"/>
    </row>
    <row r="54" spans="2:29"/>
    <row r="55" spans="2:29"/>
    <row r="56" spans="2:29" ht="49.5" customHeight="1"/>
    <row r="57" spans="2:29" ht="33.75" customHeight="1"/>
    <row r="58" spans="2:29" ht="18.75" customHeight="1"/>
    <row r="59" spans="2:29" ht="18.75" customHeight="1"/>
    <row r="60" spans="2:29" ht="18.75" customHeight="1"/>
    <row r="61" spans="2:29" ht="18.75" customHeight="1"/>
    <row r="62" spans="2:29" ht="18.75" customHeight="1"/>
    <row r="63" spans="2:29" ht="18.75" customHeight="1"/>
    <row r="64" spans="2:29" ht="18.75" customHeight="1"/>
    <row r="65" ht="18.75" customHeight="1"/>
    <row r="66" ht="18.75" customHeight="1"/>
    <row r="67" ht="18.75" customHeight="1"/>
    <row r="68" ht="18.75" customHeight="1"/>
    <row r="69" ht="18.75" customHeight="1"/>
    <row r="70" ht="18.75" customHeight="1"/>
    <row r="71"/>
    <row r="72"/>
    <row r="73"/>
    <row r="74"/>
    <row r="75"/>
    <row r="76"/>
    <row r="77"/>
    <row r="78"/>
    <row r="79"/>
    <row r="80"/>
  </sheetData>
  <sheetProtection algorithmName="SHA-512" hashValue="vxUQSE3MKOZiucvL6+ztLD08UIKs1RSvFokayrra9El2jmR0+WhD72uQuDPsC+ma1BA6Ft2LhhpHvn3lGFfqHg==" saltValue="yZsfwls4e4Et7B6DmcnMPA==" spinCount="100000" sheet="1" objects="1" scenarios="1"/>
  <protectedRanges>
    <protectedRange sqref="C12:E12 C41:C52 K12:L12 D22:H33" name="Range1"/>
    <protectedRange sqref="C22:C33" name="Range1_1"/>
  </protectedRanges>
  <mergeCells count="3">
    <mergeCell ref="C15:E15"/>
    <mergeCell ref="C10:D10"/>
    <mergeCell ref="C18:I18"/>
  </mergeCells>
  <phoneticPr fontId="6"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8DBA898-FB0C-49FA-8A6A-6E2ABD552944}">
          <x14:formula1>
            <xm:f>'Background Calcs'!$T$5:$T$7</xm:f>
          </x14:formula1>
          <xm:sqref>G21</xm:sqref>
        </x14:dataValidation>
        <x14:dataValidation type="list" allowBlank="1" showInputMessage="1" showErrorMessage="1" xr:uid="{C660FD01-6D37-48BD-838D-B15927F2EF8A}">
          <x14:formula1>
            <xm:f>'Background Calcs'!$U$5:$U$7</xm:f>
          </x14:formula1>
          <xm:sqref>H21</xm:sqref>
        </x14:dataValidation>
        <x14:dataValidation type="list" showInputMessage="1" showErrorMessage="1" xr:uid="{2193447E-2BA0-492A-8AAB-8E9CF0D8C7C7}">
          <x14:formula1>
            <xm:f>'Background Calcs'!$S$5:$S$9</xm:f>
          </x14:formula1>
          <xm:sqref>D39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B9BE-15C7-4A4B-B117-1D200EA19EB1}">
  <sheetPr codeName="Sheet3"/>
  <dimension ref="A1:AH68"/>
  <sheetViews>
    <sheetView showGridLines="0" topLeftCell="A3" zoomScaleNormal="100" workbookViewId="0">
      <selection activeCell="AE2" sqref="AE2"/>
    </sheetView>
  </sheetViews>
  <sheetFormatPr defaultColWidth="0" defaultRowHeight="15" zeroHeight="1"/>
  <cols>
    <col min="1" max="34" width="9.140625" style="2" customWidth="1"/>
    <col min="35" max="16384" width="9.140625" style="2" hidden="1"/>
  </cols>
  <sheetData>
    <row r="1" spans="1:34" customFormat="1" ht="122.1" customHeight="1">
      <c r="A1" s="32" t="s">
        <v>0</v>
      </c>
      <c r="B1" s="153" t="str">
        <f>"Summary Graphs for: "&amp;'Energy Calculator'!$C$12</f>
        <v xml:space="preserve">Summary Graphs for: </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33"/>
    </row>
    <row r="2" spans="1:34" s="3" customFormat="1">
      <c r="D2" s="17"/>
      <c r="E2" s="18"/>
    </row>
    <row r="3" spans="1:34"/>
    <row r="4" spans="1:34"/>
    <row r="5" spans="1:34"/>
    <row r="6" spans="1:34"/>
    <row r="7" spans="1:34"/>
    <row r="8" spans="1:34"/>
    <row r="9" spans="1:34"/>
    <row r="10" spans="1:34"/>
    <row r="11" spans="1:34"/>
    <row r="12" spans="1:34"/>
    <row r="13" spans="1:34"/>
    <row r="14" spans="1:34">
      <c r="V14" s="2" t="str">
        <f>'Energy Calculator'!G39&amp;" ("&amp;'Energy Calculator'!G40&amp;")"</f>
        <v>Energy intensity  (kWh/kg)</v>
      </c>
    </row>
    <row r="15" spans="1:34"/>
    <row r="16" spans="1:34"/>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sheetData>
  <sheetProtection algorithmName="SHA-512" hashValue="xVnKEL+4rU+K/7bmJxM2yr5ncQwGxdFTTy3SPkrE45UT/asfLHmxJ8sn7WUW5xXTZOzFv6QhEQwW4NFBn3w46w==" saltValue="XGUgCGjpfduuWWfvfZDD2w==" spinCount="100000" sheet="1" selectLockedCells="1" selectUnlockedCells="1"/>
  <mergeCells count="1">
    <mergeCell ref="B1:AG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7EBA7-099E-4319-8C19-AEFA02CC8B08}">
  <sheetPr codeName="Sheet6"/>
  <dimension ref="A3:Y35"/>
  <sheetViews>
    <sheetView showGridLines="0" zoomScale="115" zoomScaleNormal="115" workbookViewId="0">
      <selection activeCell="O19" sqref="O19"/>
    </sheetView>
  </sheetViews>
  <sheetFormatPr defaultRowHeight="15"/>
  <cols>
    <col min="2" max="4" width="11.5703125" customWidth="1"/>
    <col min="5" max="6" width="15" customWidth="1"/>
    <col min="7" max="7" width="16" customWidth="1"/>
    <col min="8" max="8" width="17.28515625" customWidth="1"/>
    <col min="9" max="9" width="11.5703125" customWidth="1"/>
    <col min="10" max="10" width="10.140625" customWidth="1"/>
    <col min="11" max="11" width="12" customWidth="1"/>
    <col min="12" max="12" width="12.140625" customWidth="1"/>
    <col min="13" max="13" width="14.85546875" customWidth="1"/>
    <col min="14" max="14" width="12.85546875" customWidth="1"/>
    <col min="15" max="15" width="14.42578125" customWidth="1"/>
    <col min="16" max="16" width="17" customWidth="1"/>
    <col min="17" max="17" width="12.85546875" customWidth="1"/>
    <col min="18" max="18" width="12.42578125" customWidth="1"/>
    <col min="19" max="19" width="15" customWidth="1"/>
    <col min="20" max="20" width="15.85546875" customWidth="1"/>
    <col min="21" max="21" width="13.5703125" customWidth="1"/>
  </cols>
  <sheetData>
    <row r="3" spans="1:25" ht="33.75" customHeight="1">
      <c r="A3" s="1"/>
      <c r="B3" s="150" t="s">
        <v>59</v>
      </c>
      <c r="C3" s="150"/>
      <c r="D3" s="150"/>
      <c r="E3" s="150"/>
      <c r="F3" s="150"/>
      <c r="G3" s="150"/>
      <c r="H3" s="150"/>
      <c r="J3" s="1"/>
      <c r="K3" s="150" t="s">
        <v>43</v>
      </c>
      <c r="L3" s="150"/>
      <c r="M3" s="150"/>
      <c r="N3" s="150"/>
      <c r="O3" s="152"/>
      <c r="P3" s="150"/>
      <c r="Q3" s="150"/>
      <c r="V3" s="1"/>
      <c r="W3" s="1"/>
      <c r="X3" s="1"/>
      <c r="Y3" s="1"/>
    </row>
    <row r="4" spans="1:25" ht="36.75" customHeight="1">
      <c r="A4" s="1" t="s">
        <v>35</v>
      </c>
      <c r="B4" s="111" t="s">
        <v>36</v>
      </c>
      <c r="C4" s="27" t="s">
        <v>37</v>
      </c>
      <c r="D4" s="27" t="s">
        <v>38</v>
      </c>
      <c r="E4" s="27" t="s">
        <v>39</v>
      </c>
      <c r="F4" s="27" t="str">
        <f>"Coal"&amp;": "&amp;'Energy Calculator'!$G$21</f>
        <v>Coal: Sub-bituminous</v>
      </c>
      <c r="G4" s="112" t="str">
        <f>"Biomass" &amp;": "&amp;'Energy Calculator'!$H$21</f>
        <v>Biomass: Pellets</v>
      </c>
      <c r="H4" s="113" t="s">
        <v>53</v>
      </c>
      <c r="J4" s="1" t="s">
        <v>35</v>
      </c>
      <c r="K4" s="111" t="s">
        <v>36</v>
      </c>
      <c r="L4" s="27" t="s">
        <v>37</v>
      </c>
      <c r="M4" s="27" t="s">
        <v>38</v>
      </c>
      <c r="N4" s="27" t="s">
        <v>39</v>
      </c>
      <c r="O4" s="27" t="str">
        <f>F4</f>
        <v>Coal: Sub-bituminous</v>
      </c>
      <c r="P4" s="112" t="str">
        <f>G4</f>
        <v>Biomass: Pellets</v>
      </c>
      <c r="Q4" s="113" t="s">
        <v>53</v>
      </c>
      <c r="S4" s="97" t="s">
        <v>60</v>
      </c>
      <c r="T4" s="97" t="s">
        <v>61</v>
      </c>
      <c r="U4" s="97" t="s">
        <v>62</v>
      </c>
    </row>
    <row r="5" spans="1:25" ht="15.75">
      <c r="A5" s="7">
        <f>'Energy Calculator'!B22</f>
        <v>0</v>
      </c>
      <c r="B5" s="121">
        <f>'Energy Calculator'!C22*INDEX(Parameters!$C$4:$C$15, MATCH(B$4, Parameters!$B$4:$B$15, 0 ))</f>
        <v>0</v>
      </c>
      <c r="C5" s="121">
        <f>'Energy Calculator'!D22*INDEX(Parameters!$C$4:$C$15, MATCH(C$4, Parameters!$B$4:$B$15, 0 ))</f>
        <v>0</v>
      </c>
      <c r="D5" s="121">
        <f>'Energy Calculator'!E22*INDEX(Parameters!$C$4:$C$15, MATCH(D$4, Parameters!$B$4:$B$15, 0 ))</f>
        <v>0</v>
      </c>
      <c r="E5" s="121">
        <f>'Energy Calculator'!F22*INDEX(Parameters!$C$4:$C$15, MATCH(E$4, Parameters!$B$4:$B$15, 0 ))</f>
        <v>0</v>
      </c>
      <c r="F5" s="121">
        <f>'Energy Calculator'!G22*INDEX(Parameters!$C$4:$C$15, MATCH(F$4, Parameters!$B$4:$B$15, 0 ))</f>
        <v>0</v>
      </c>
      <c r="G5" s="121">
        <f>'Energy Calculator'!H22*INDEX(Parameters!$C$4:$C$15, MATCH(G$4, Parameters!$B$4:$B$15, 0 ))</f>
        <v>0</v>
      </c>
      <c r="H5" s="122">
        <f>SUM(B5:G5)</f>
        <v>0</v>
      </c>
      <c r="J5" s="7">
        <f>'Energy Calculator'!B22</f>
        <v>0</v>
      </c>
      <c r="K5" s="119">
        <f>B5*INDEX(Parameters!$C$18:$C$29, MATCH(K$4, Parameters!$B$18:$B$29, 0 ))</f>
        <v>0</v>
      </c>
      <c r="L5" s="119">
        <f>C5*INDEX(Parameters!$C$18:$C$29, MATCH(L$4, Parameters!$B$18:$B$29, 0 ))</f>
        <v>0</v>
      </c>
      <c r="M5" s="119">
        <f>D5*INDEX(Parameters!$C$18:$C$29, MATCH(M$4, Parameters!$B$18:$B$29, 0 ))</f>
        <v>0</v>
      </c>
      <c r="N5" s="119">
        <f>E5*INDEX(Parameters!$C$18:$C$29, MATCH(N$4, Parameters!$B$18:$B$29, 0 ))</f>
        <v>0</v>
      </c>
      <c r="O5" s="119">
        <f>F5*INDEX(Parameters!$C$18:$C$29, MATCH(O$4, Parameters!$B$18:$B$29, 0 ))</f>
        <v>0</v>
      </c>
      <c r="P5" s="119">
        <f>G5*INDEX(Parameters!$C$18:$C$29, MATCH(P$4, Parameters!$B$18:$B$29, 0 ))</f>
        <v>0</v>
      </c>
      <c r="Q5" s="120">
        <f>SUM(K5:P5)</f>
        <v>0</v>
      </c>
      <c r="S5" s="98" t="s">
        <v>63</v>
      </c>
      <c r="T5" s="98" t="s">
        <v>51</v>
      </c>
      <c r="U5" s="98" t="s">
        <v>64</v>
      </c>
    </row>
    <row r="6" spans="1:25" ht="15.75">
      <c r="A6" s="7">
        <f>'Energy Calculator'!B23</f>
        <v>32</v>
      </c>
      <c r="B6" s="121">
        <f>'Energy Calculator'!C23*INDEX(Parameters!$C$4:$C$15, MATCH(B$4, Parameters!$B$4:$B$15, 0 ))</f>
        <v>0</v>
      </c>
      <c r="C6" s="121">
        <f>'Energy Calculator'!D23*INDEX(Parameters!$C$4:$C$15, MATCH(C$4, Parameters!$B$4:$B$15, 0 ))</f>
        <v>0</v>
      </c>
      <c r="D6" s="121">
        <f>'Energy Calculator'!E23*INDEX(Parameters!$C$4:$C$15, MATCH(D$4, Parameters!$B$4:$B$15, 0 ))</f>
        <v>0</v>
      </c>
      <c r="E6" s="121">
        <f>'Energy Calculator'!F23*INDEX(Parameters!$C$4:$C$15, MATCH(E$4, Parameters!$B$4:$B$15, 0 ))</f>
        <v>0</v>
      </c>
      <c r="F6" s="121">
        <f>'Energy Calculator'!G23*INDEX(Parameters!$C$4:$C$15, MATCH(F$4, Parameters!$B$4:$B$15, 0 ))</f>
        <v>0</v>
      </c>
      <c r="G6" s="121">
        <f>'Energy Calculator'!H23*INDEX(Parameters!$C$4:$C$15, MATCH(G$4, Parameters!$B$4:$B$15, 0 ))</f>
        <v>0</v>
      </c>
      <c r="H6" s="122">
        <f t="shared" ref="H6:H16" si="0">SUM(B6:G6)</f>
        <v>0</v>
      </c>
      <c r="J6" s="7">
        <f>'Energy Calculator'!B23</f>
        <v>32</v>
      </c>
      <c r="K6" s="119">
        <f>B6*INDEX(Parameters!$C$18:$C$29, MATCH(K$4, Parameters!$B$18:$B$29, 0 ))</f>
        <v>0</v>
      </c>
      <c r="L6" s="119">
        <f>C6*INDEX(Parameters!$C$18:$C$29, MATCH(L$4, Parameters!$B$18:$B$29, 0 ))</f>
        <v>0</v>
      </c>
      <c r="M6" s="119">
        <f>D6*INDEX(Parameters!$C$18:$C$29, MATCH(M$4, Parameters!$B$18:$B$29, 0 ))</f>
        <v>0</v>
      </c>
      <c r="N6" s="119">
        <f>E6*INDEX(Parameters!$C$18:$C$29, MATCH(N$4, Parameters!$B$18:$B$29, 0 ))</f>
        <v>0</v>
      </c>
      <c r="O6" s="119">
        <f>F6*INDEX(Parameters!$C$18:$C$29, MATCH(O$4, Parameters!$B$18:$B$29, 0 ))</f>
        <v>0</v>
      </c>
      <c r="P6" s="119">
        <f>G6*INDEX(Parameters!$C$18:$C$29, MATCH(P$4, Parameters!$B$18:$B$29, 0 ))</f>
        <v>0</v>
      </c>
      <c r="Q6" s="120">
        <f>SUM(K6:P6)</f>
        <v>0</v>
      </c>
      <c r="S6" s="98" t="s">
        <v>65</v>
      </c>
      <c r="T6" s="98" t="s">
        <v>66</v>
      </c>
      <c r="U6" s="98" t="s">
        <v>52</v>
      </c>
    </row>
    <row r="7" spans="1:25" ht="15.75">
      <c r="A7" s="7">
        <f>'Energy Calculator'!B24</f>
        <v>61</v>
      </c>
      <c r="B7" s="121">
        <f>'Energy Calculator'!C24*INDEX(Parameters!$C$4:$C$15, MATCH(B$4, Parameters!$B$4:$B$15, 0 ))</f>
        <v>0</v>
      </c>
      <c r="C7" s="121">
        <f>'Energy Calculator'!D24*INDEX(Parameters!$C$4:$C$15, MATCH(C$4, Parameters!$B$4:$B$15, 0 ))</f>
        <v>0</v>
      </c>
      <c r="D7" s="121">
        <f>'Energy Calculator'!E24*INDEX(Parameters!$C$4:$C$15, MATCH(D$4, Parameters!$B$4:$B$15, 0 ))</f>
        <v>0</v>
      </c>
      <c r="E7" s="121">
        <f>'Energy Calculator'!F24*INDEX(Parameters!$C$4:$C$15, MATCH(E$4, Parameters!$B$4:$B$15, 0 ))</f>
        <v>0</v>
      </c>
      <c r="F7" s="121">
        <f>'Energy Calculator'!G24*INDEX(Parameters!$C$4:$C$15, MATCH(F$4, Parameters!$B$4:$B$15, 0 ))</f>
        <v>0</v>
      </c>
      <c r="G7" s="121">
        <f>'Energy Calculator'!H24*INDEX(Parameters!$C$4:$C$15, MATCH(G$4, Parameters!$B$4:$B$15, 0 ))</f>
        <v>0</v>
      </c>
      <c r="H7" s="122">
        <f t="shared" si="0"/>
        <v>0</v>
      </c>
      <c r="J7" s="7">
        <f>'Energy Calculator'!B24</f>
        <v>61</v>
      </c>
      <c r="K7" s="119">
        <f>B7*INDEX(Parameters!$C$18:$C$29, MATCH(K$4, Parameters!$B$18:$B$29, 0 ))</f>
        <v>0</v>
      </c>
      <c r="L7" s="119">
        <f>C7*INDEX(Parameters!$C$18:$C$29, MATCH(L$4, Parameters!$B$18:$B$29, 0 ))</f>
        <v>0</v>
      </c>
      <c r="M7" s="119">
        <f>D7*INDEX(Parameters!$C$18:$C$29, MATCH(M$4, Parameters!$B$18:$B$29, 0 ))</f>
        <v>0</v>
      </c>
      <c r="N7" s="119">
        <f>E7*INDEX(Parameters!$C$18:$C$29, MATCH(N$4, Parameters!$B$18:$B$29, 0 ))</f>
        <v>0</v>
      </c>
      <c r="O7" s="119">
        <f>F7*INDEX(Parameters!$C$18:$C$29, MATCH(O$4, Parameters!$B$18:$B$29, 0 ))</f>
        <v>0</v>
      </c>
      <c r="P7" s="119">
        <f>G7*INDEX(Parameters!$C$18:$C$29, MATCH(P$4, Parameters!$B$18:$B$29, 0 ))</f>
        <v>0</v>
      </c>
      <c r="Q7" s="120">
        <f t="shared" ref="Q7:Q16" si="1">SUM(K7:P7)</f>
        <v>0</v>
      </c>
      <c r="S7" s="98" t="s">
        <v>67</v>
      </c>
      <c r="T7" s="98" t="s">
        <v>68</v>
      </c>
      <c r="U7" s="98" t="s">
        <v>69</v>
      </c>
    </row>
    <row r="8" spans="1:25" ht="15.75">
      <c r="A8" s="7">
        <f>'Energy Calculator'!B25</f>
        <v>92</v>
      </c>
      <c r="B8" s="121">
        <f>'Energy Calculator'!C25*INDEX(Parameters!$C$4:$C$15, MATCH(B$4, Parameters!$B$4:$B$15, 0 ))</f>
        <v>0</v>
      </c>
      <c r="C8" s="121">
        <f>'Energy Calculator'!D25*INDEX(Parameters!$C$4:$C$15, MATCH(C$4, Parameters!$B$4:$B$15, 0 ))</f>
        <v>0</v>
      </c>
      <c r="D8" s="121">
        <f>'Energy Calculator'!E25*INDEX(Parameters!$C$4:$C$15, MATCH(D$4, Parameters!$B$4:$B$15, 0 ))</f>
        <v>0</v>
      </c>
      <c r="E8" s="121">
        <f>'Energy Calculator'!F25*INDEX(Parameters!$C$4:$C$15, MATCH(E$4, Parameters!$B$4:$B$15, 0 ))</f>
        <v>0</v>
      </c>
      <c r="F8" s="121">
        <f>'Energy Calculator'!G25*INDEX(Parameters!$C$4:$C$15, MATCH(F$4, Parameters!$B$4:$B$15, 0 ))</f>
        <v>0</v>
      </c>
      <c r="G8" s="121">
        <f>'Energy Calculator'!H25*INDEX(Parameters!$C$4:$C$15, MATCH(G$4, Parameters!$B$4:$B$15, 0 ))</f>
        <v>0</v>
      </c>
      <c r="H8" s="122">
        <f t="shared" si="0"/>
        <v>0</v>
      </c>
      <c r="J8" s="7">
        <f>'Energy Calculator'!B25</f>
        <v>92</v>
      </c>
      <c r="K8" s="119">
        <f>B8*INDEX(Parameters!$C$18:$C$29, MATCH(K$4, Parameters!$B$18:$B$29, 0 ))</f>
        <v>0</v>
      </c>
      <c r="L8" s="119">
        <f>C8*INDEX(Parameters!$C$18:$C$29, MATCH(L$4, Parameters!$B$18:$B$29, 0 ))</f>
        <v>0</v>
      </c>
      <c r="M8" s="119">
        <f>D8*INDEX(Parameters!$C$18:$C$29, MATCH(M$4, Parameters!$B$18:$B$29, 0 ))</f>
        <v>0</v>
      </c>
      <c r="N8" s="119">
        <f>E8*INDEX(Parameters!$C$18:$C$29, MATCH(N$4, Parameters!$B$18:$B$29, 0 ))</f>
        <v>0</v>
      </c>
      <c r="O8" s="119">
        <f>F8*INDEX(Parameters!$C$18:$C$29, MATCH(O$4, Parameters!$B$18:$B$29, 0 ))</f>
        <v>0</v>
      </c>
      <c r="P8" s="119">
        <f>G8*INDEX(Parameters!$C$18:$C$29, MATCH(P$4, Parameters!$B$18:$B$29, 0 ))</f>
        <v>0</v>
      </c>
      <c r="Q8" s="120">
        <f t="shared" si="1"/>
        <v>0</v>
      </c>
      <c r="S8" s="98" t="s">
        <v>55</v>
      </c>
    </row>
    <row r="9" spans="1:25" ht="15.75">
      <c r="A9" s="7">
        <f>'Energy Calculator'!B26</f>
        <v>122</v>
      </c>
      <c r="B9" s="121">
        <f>'Energy Calculator'!C26*INDEX(Parameters!$C$4:$C$15, MATCH(B$4, Parameters!$B$4:$B$15, 0 ))</f>
        <v>0</v>
      </c>
      <c r="C9" s="121">
        <f>'Energy Calculator'!D26*INDEX(Parameters!$C$4:$C$15, MATCH(C$4, Parameters!$B$4:$B$15, 0 ))</f>
        <v>0</v>
      </c>
      <c r="D9" s="121">
        <f>'Energy Calculator'!E26*INDEX(Parameters!$C$4:$C$15, MATCH(D$4, Parameters!$B$4:$B$15, 0 ))</f>
        <v>0</v>
      </c>
      <c r="E9" s="121">
        <f>'Energy Calculator'!F26*INDEX(Parameters!$C$4:$C$15, MATCH(E$4, Parameters!$B$4:$B$15, 0 ))</f>
        <v>0</v>
      </c>
      <c r="F9" s="121">
        <f>'Energy Calculator'!G26*INDEX(Parameters!$C$4:$C$15, MATCH(F$4, Parameters!$B$4:$B$15, 0 ))</f>
        <v>0</v>
      </c>
      <c r="G9" s="121">
        <f>'Energy Calculator'!H26*INDEX(Parameters!$C$4:$C$15, MATCH(G$4, Parameters!$B$4:$B$15, 0 ))</f>
        <v>0</v>
      </c>
      <c r="H9" s="122">
        <f t="shared" si="0"/>
        <v>0</v>
      </c>
      <c r="J9" s="7">
        <f>'Energy Calculator'!B26</f>
        <v>122</v>
      </c>
      <c r="K9" s="119">
        <f>B9*INDEX(Parameters!$C$18:$C$29, MATCH(K$4, Parameters!$B$18:$B$29, 0 ))</f>
        <v>0</v>
      </c>
      <c r="L9" s="119">
        <f>C9*INDEX(Parameters!$C$18:$C$29, MATCH(L$4, Parameters!$B$18:$B$29, 0 ))</f>
        <v>0</v>
      </c>
      <c r="M9" s="119">
        <f>D9*INDEX(Parameters!$C$18:$C$29, MATCH(M$4, Parameters!$B$18:$B$29, 0 ))</f>
        <v>0</v>
      </c>
      <c r="N9" s="119">
        <f>E9*INDEX(Parameters!$C$18:$C$29, MATCH(N$4, Parameters!$B$18:$B$29, 0 ))</f>
        <v>0</v>
      </c>
      <c r="O9" s="119">
        <f>F9*INDEX(Parameters!$C$18:$C$29, MATCH(O$4, Parameters!$B$18:$B$29, 0 ))</f>
        <v>0</v>
      </c>
      <c r="P9" s="119">
        <f>G9*INDEX(Parameters!$C$18:$C$29, MATCH(P$4, Parameters!$B$18:$B$29, 0 ))</f>
        <v>0</v>
      </c>
      <c r="Q9" s="120">
        <f t="shared" si="1"/>
        <v>0</v>
      </c>
      <c r="S9" s="98" t="s">
        <v>70</v>
      </c>
    </row>
    <row r="10" spans="1:25" ht="15.75">
      <c r="A10" s="7">
        <f>'Energy Calculator'!B27</f>
        <v>153</v>
      </c>
      <c r="B10" s="121">
        <f>'Energy Calculator'!C27*INDEX(Parameters!$C$4:$C$15, MATCH(B$4, Parameters!$B$4:$B$15, 0 ))</f>
        <v>0</v>
      </c>
      <c r="C10" s="121">
        <f>'Energy Calculator'!D27*INDEX(Parameters!$C$4:$C$15, MATCH(C$4, Parameters!$B$4:$B$15, 0 ))</f>
        <v>0</v>
      </c>
      <c r="D10" s="121">
        <f>'Energy Calculator'!E27*INDEX(Parameters!$C$4:$C$15, MATCH(D$4, Parameters!$B$4:$B$15, 0 ))</f>
        <v>0</v>
      </c>
      <c r="E10" s="121">
        <f>'Energy Calculator'!F27*INDEX(Parameters!$C$4:$C$15, MATCH(E$4, Parameters!$B$4:$B$15, 0 ))</f>
        <v>0</v>
      </c>
      <c r="F10" s="121">
        <f>'Energy Calculator'!G27*INDEX(Parameters!$C$4:$C$15, MATCH(F$4, Parameters!$B$4:$B$15, 0 ))</f>
        <v>0</v>
      </c>
      <c r="G10" s="121">
        <f>'Energy Calculator'!H27*INDEX(Parameters!$C$4:$C$15, MATCH(G$4, Parameters!$B$4:$B$15, 0 ))</f>
        <v>0</v>
      </c>
      <c r="H10" s="122">
        <f t="shared" si="0"/>
        <v>0</v>
      </c>
      <c r="J10" s="7">
        <f>'Energy Calculator'!B27</f>
        <v>153</v>
      </c>
      <c r="K10" s="119">
        <f>B10*INDEX(Parameters!$C$18:$C$29, MATCH(K$4, Parameters!$B$18:$B$29, 0 ))</f>
        <v>0</v>
      </c>
      <c r="L10" s="119">
        <f>C10*INDEX(Parameters!$C$18:$C$29, MATCH(L$4, Parameters!$B$18:$B$29, 0 ))</f>
        <v>0</v>
      </c>
      <c r="M10" s="119">
        <f>D10*INDEX(Parameters!$C$18:$C$29, MATCH(M$4, Parameters!$B$18:$B$29, 0 ))</f>
        <v>0</v>
      </c>
      <c r="N10" s="119">
        <f>E10*INDEX(Parameters!$C$18:$C$29, MATCH(N$4, Parameters!$B$18:$B$29, 0 ))</f>
        <v>0</v>
      </c>
      <c r="O10" s="119">
        <f>F10*INDEX(Parameters!$C$18:$C$29, MATCH(O$4, Parameters!$B$18:$B$29, 0 ))</f>
        <v>0</v>
      </c>
      <c r="P10" s="119">
        <f>G10*INDEX(Parameters!$C$18:$C$29, MATCH(P$4, Parameters!$B$18:$B$29, 0 ))</f>
        <v>0</v>
      </c>
      <c r="Q10" s="120">
        <f t="shared" si="1"/>
        <v>0</v>
      </c>
    </row>
    <row r="11" spans="1:25" ht="15.75">
      <c r="A11" s="7">
        <f>'Energy Calculator'!B28</f>
        <v>183</v>
      </c>
      <c r="B11" s="121">
        <f>'Energy Calculator'!C28*INDEX(Parameters!$C$4:$C$15, MATCH(B$4, Parameters!$B$4:$B$15, 0 ))</f>
        <v>0</v>
      </c>
      <c r="C11" s="121">
        <f>'Energy Calculator'!D28*INDEX(Parameters!$C$4:$C$15, MATCH(C$4, Parameters!$B$4:$B$15, 0 ))</f>
        <v>0</v>
      </c>
      <c r="D11" s="121">
        <f>'Energy Calculator'!E28*INDEX(Parameters!$C$4:$C$15, MATCH(D$4, Parameters!$B$4:$B$15, 0 ))</f>
        <v>0</v>
      </c>
      <c r="E11" s="121">
        <f>'Energy Calculator'!F28*INDEX(Parameters!$C$4:$C$15, MATCH(E$4, Parameters!$B$4:$B$15, 0 ))</f>
        <v>0</v>
      </c>
      <c r="F11" s="121">
        <f>'Energy Calculator'!G28*INDEX(Parameters!$C$4:$C$15, MATCH(F$4, Parameters!$B$4:$B$15, 0 ))</f>
        <v>0</v>
      </c>
      <c r="G11" s="121">
        <f>'Energy Calculator'!H28*INDEX(Parameters!$C$4:$C$15, MATCH(G$4, Parameters!$B$4:$B$15, 0 ))</f>
        <v>0</v>
      </c>
      <c r="H11" s="122">
        <f t="shared" si="0"/>
        <v>0</v>
      </c>
      <c r="J11" s="7">
        <f>'Energy Calculator'!B28</f>
        <v>183</v>
      </c>
      <c r="K11" s="119">
        <f>B11*INDEX(Parameters!$C$18:$C$29, MATCH(K$4, Parameters!$B$18:$B$29, 0 ))</f>
        <v>0</v>
      </c>
      <c r="L11" s="119">
        <f>C11*INDEX(Parameters!$C$18:$C$29, MATCH(L$4, Parameters!$B$18:$B$29, 0 ))</f>
        <v>0</v>
      </c>
      <c r="M11" s="119">
        <f>D11*INDEX(Parameters!$C$18:$C$29, MATCH(M$4, Parameters!$B$18:$B$29, 0 ))</f>
        <v>0</v>
      </c>
      <c r="N11" s="119">
        <f>E11*INDEX(Parameters!$C$18:$C$29, MATCH(N$4, Parameters!$B$18:$B$29, 0 ))</f>
        <v>0</v>
      </c>
      <c r="O11" s="119">
        <f>F11*INDEX(Parameters!$C$18:$C$29, MATCH(O$4, Parameters!$B$18:$B$29, 0 ))</f>
        <v>0</v>
      </c>
      <c r="P11" s="119">
        <f>G11*INDEX(Parameters!$C$18:$C$29, MATCH(P$4, Parameters!$B$18:$B$29, 0 ))</f>
        <v>0</v>
      </c>
      <c r="Q11" s="120">
        <f t="shared" si="1"/>
        <v>0</v>
      </c>
    </row>
    <row r="12" spans="1:25" ht="15.75">
      <c r="A12" s="7">
        <f>'Energy Calculator'!B29</f>
        <v>214</v>
      </c>
      <c r="B12" s="121">
        <f>'Energy Calculator'!C29*INDEX(Parameters!$C$4:$C$15, MATCH(B$4, Parameters!$B$4:$B$15, 0 ))</f>
        <v>0</v>
      </c>
      <c r="C12" s="121">
        <f>'Energy Calculator'!D29*INDEX(Parameters!$C$4:$C$15, MATCH(C$4, Parameters!$B$4:$B$15, 0 ))</f>
        <v>0</v>
      </c>
      <c r="D12" s="121">
        <f>'Energy Calculator'!E29*INDEX(Parameters!$C$4:$C$15, MATCH(D$4, Parameters!$B$4:$B$15, 0 ))</f>
        <v>0</v>
      </c>
      <c r="E12" s="121">
        <f>'Energy Calculator'!F29*INDEX(Parameters!$C$4:$C$15, MATCH(E$4, Parameters!$B$4:$B$15, 0 ))</f>
        <v>0</v>
      </c>
      <c r="F12" s="121">
        <f>'Energy Calculator'!G29*INDEX(Parameters!$C$4:$C$15, MATCH(F$4, Parameters!$B$4:$B$15, 0 ))</f>
        <v>0</v>
      </c>
      <c r="G12" s="121">
        <f>'Energy Calculator'!H29*INDEX(Parameters!$C$4:$C$15, MATCH(G$4, Parameters!$B$4:$B$15, 0 ))</f>
        <v>0</v>
      </c>
      <c r="H12" s="122">
        <f t="shared" si="0"/>
        <v>0</v>
      </c>
      <c r="J12" s="7">
        <f>'Energy Calculator'!B29</f>
        <v>214</v>
      </c>
      <c r="K12" s="119">
        <f>B12*INDEX(Parameters!$C$18:$C$29, MATCH(K$4, Parameters!$B$18:$B$29, 0 ))</f>
        <v>0</v>
      </c>
      <c r="L12" s="119">
        <f>C12*INDEX(Parameters!$C$18:$C$29, MATCH(L$4, Parameters!$B$18:$B$29, 0 ))</f>
        <v>0</v>
      </c>
      <c r="M12" s="119">
        <f>D12*INDEX(Parameters!$C$18:$C$29, MATCH(M$4, Parameters!$B$18:$B$29, 0 ))</f>
        <v>0</v>
      </c>
      <c r="N12" s="119">
        <f>E12*INDEX(Parameters!$C$18:$C$29, MATCH(N$4, Parameters!$B$18:$B$29, 0 ))</f>
        <v>0</v>
      </c>
      <c r="O12" s="119">
        <f>F12*INDEX(Parameters!$C$18:$C$29, MATCH(O$4, Parameters!$B$18:$B$29, 0 ))</f>
        <v>0</v>
      </c>
      <c r="P12" s="119">
        <f>G12*INDEX(Parameters!$C$18:$C$29, MATCH(P$4, Parameters!$B$18:$B$29, 0 ))</f>
        <v>0</v>
      </c>
      <c r="Q12" s="120">
        <f t="shared" si="1"/>
        <v>0</v>
      </c>
    </row>
    <row r="13" spans="1:25" ht="15.75">
      <c r="A13" s="7">
        <f>'Energy Calculator'!B30</f>
        <v>245</v>
      </c>
      <c r="B13" s="121">
        <f>'Energy Calculator'!C30*INDEX(Parameters!$C$4:$C$15, MATCH(B$4, Parameters!$B$4:$B$15, 0 ))</f>
        <v>0</v>
      </c>
      <c r="C13" s="121">
        <f>'Energy Calculator'!D30*INDEX(Parameters!$C$4:$C$15, MATCH(C$4, Parameters!$B$4:$B$15, 0 ))</f>
        <v>0</v>
      </c>
      <c r="D13" s="121">
        <f>'Energy Calculator'!E30*INDEX(Parameters!$C$4:$C$15, MATCH(D$4, Parameters!$B$4:$B$15, 0 ))</f>
        <v>0</v>
      </c>
      <c r="E13" s="121">
        <f>'Energy Calculator'!F30*INDEX(Parameters!$C$4:$C$15, MATCH(E$4, Parameters!$B$4:$B$15, 0 ))</f>
        <v>0</v>
      </c>
      <c r="F13" s="121">
        <f>'Energy Calculator'!G30*INDEX(Parameters!$C$4:$C$15, MATCH(F$4, Parameters!$B$4:$B$15, 0 ))</f>
        <v>0</v>
      </c>
      <c r="G13" s="121">
        <f>'Energy Calculator'!H30*INDEX(Parameters!$C$4:$C$15, MATCH(G$4, Parameters!$B$4:$B$15, 0 ))</f>
        <v>0</v>
      </c>
      <c r="H13" s="122">
        <f t="shared" si="0"/>
        <v>0</v>
      </c>
      <c r="J13" s="7">
        <f>'Energy Calculator'!B30</f>
        <v>245</v>
      </c>
      <c r="K13" s="119">
        <f>B13*INDEX(Parameters!$C$18:$C$29, MATCH(K$4, Parameters!$B$18:$B$29, 0 ))</f>
        <v>0</v>
      </c>
      <c r="L13" s="119">
        <f>C13*INDEX(Parameters!$C$18:$C$29, MATCH(L$4, Parameters!$B$18:$B$29, 0 ))</f>
        <v>0</v>
      </c>
      <c r="M13" s="119">
        <f>D13*INDEX(Parameters!$C$18:$C$29, MATCH(M$4, Parameters!$B$18:$B$29, 0 ))</f>
        <v>0</v>
      </c>
      <c r="N13" s="119">
        <f>E13*INDEX(Parameters!$C$18:$C$29, MATCH(N$4, Parameters!$B$18:$B$29, 0 ))</f>
        <v>0</v>
      </c>
      <c r="O13" s="119">
        <f>F13*INDEX(Parameters!$C$18:$C$29, MATCH(O$4, Parameters!$B$18:$B$29, 0 ))</f>
        <v>0</v>
      </c>
      <c r="P13" s="119">
        <f>G13*INDEX(Parameters!$C$18:$C$29, MATCH(P$4, Parameters!$B$18:$B$29, 0 ))</f>
        <v>0</v>
      </c>
      <c r="Q13" s="120">
        <f t="shared" si="1"/>
        <v>0</v>
      </c>
    </row>
    <row r="14" spans="1:25" ht="15.75">
      <c r="A14" s="7">
        <f>'Energy Calculator'!B31</f>
        <v>275</v>
      </c>
      <c r="B14" s="121">
        <f>'Energy Calculator'!C31*INDEX(Parameters!$C$4:$C$15, MATCH(B$4, Parameters!$B$4:$B$15, 0 ))</f>
        <v>0</v>
      </c>
      <c r="C14" s="121">
        <f>'Energy Calculator'!D31*INDEX(Parameters!$C$4:$C$15, MATCH(C$4, Parameters!$B$4:$B$15, 0 ))</f>
        <v>0</v>
      </c>
      <c r="D14" s="121">
        <f>'Energy Calculator'!E31*INDEX(Parameters!$C$4:$C$15, MATCH(D$4, Parameters!$B$4:$B$15, 0 ))</f>
        <v>0</v>
      </c>
      <c r="E14" s="121">
        <f>'Energy Calculator'!F31*INDEX(Parameters!$C$4:$C$15, MATCH(E$4, Parameters!$B$4:$B$15, 0 ))</f>
        <v>0</v>
      </c>
      <c r="F14" s="121">
        <f>'Energy Calculator'!G31*INDEX(Parameters!$C$4:$C$15, MATCH(F$4, Parameters!$B$4:$B$15, 0 ))</f>
        <v>0</v>
      </c>
      <c r="G14" s="121">
        <f>'Energy Calculator'!H31*INDEX(Parameters!$C$4:$C$15, MATCH(G$4, Parameters!$B$4:$B$15, 0 ))</f>
        <v>0</v>
      </c>
      <c r="H14" s="122">
        <f t="shared" si="0"/>
        <v>0</v>
      </c>
      <c r="J14" s="7">
        <f>'Energy Calculator'!B31</f>
        <v>275</v>
      </c>
      <c r="K14" s="119">
        <f>B14*INDEX(Parameters!$C$18:$C$29, MATCH(K$4, Parameters!$B$18:$B$29, 0 ))</f>
        <v>0</v>
      </c>
      <c r="L14" s="119">
        <f>C14*INDEX(Parameters!$C$18:$C$29, MATCH(L$4, Parameters!$B$18:$B$29, 0 ))</f>
        <v>0</v>
      </c>
      <c r="M14" s="119">
        <f>D14*INDEX(Parameters!$C$18:$C$29, MATCH(M$4, Parameters!$B$18:$B$29, 0 ))</f>
        <v>0</v>
      </c>
      <c r="N14" s="119">
        <f>E14*INDEX(Parameters!$C$18:$C$29, MATCH(N$4, Parameters!$B$18:$B$29, 0 ))</f>
        <v>0</v>
      </c>
      <c r="O14" s="119">
        <f>F14*INDEX(Parameters!$C$18:$C$29, MATCH(O$4, Parameters!$B$18:$B$29, 0 ))</f>
        <v>0</v>
      </c>
      <c r="P14" s="119">
        <f>G14*INDEX(Parameters!$C$18:$C$29, MATCH(P$4, Parameters!$B$18:$B$29, 0 ))</f>
        <v>0</v>
      </c>
      <c r="Q14" s="120">
        <f t="shared" si="1"/>
        <v>0</v>
      </c>
    </row>
    <row r="15" spans="1:25" ht="15.75">
      <c r="A15" s="7">
        <f>'Energy Calculator'!B32</f>
        <v>306</v>
      </c>
      <c r="B15" s="121">
        <f>'Energy Calculator'!C32*INDEX(Parameters!$C$4:$C$15, MATCH(B$4, Parameters!$B$4:$B$15, 0 ))</f>
        <v>0</v>
      </c>
      <c r="C15" s="121">
        <f>'Energy Calculator'!D32*INDEX(Parameters!$C$4:$C$15, MATCH(C$4, Parameters!$B$4:$B$15, 0 ))</f>
        <v>0</v>
      </c>
      <c r="D15" s="121">
        <f>'Energy Calculator'!E32*INDEX(Parameters!$C$4:$C$15, MATCH(D$4, Parameters!$B$4:$B$15, 0 ))</f>
        <v>0</v>
      </c>
      <c r="E15" s="121">
        <f>'Energy Calculator'!F32*INDEX(Parameters!$C$4:$C$15, MATCH(E$4, Parameters!$B$4:$B$15, 0 ))</f>
        <v>0</v>
      </c>
      <c r="F15" s="121">
        <f>'Energy Calculator'!G32*INDEX(Parameters!$C$4:$C$15, MATCH(F$4, Parameters!$B$4:$B$15, 0 ))</f>
        <v>0</v>
      </c>
      <c r="G15" s="121">
        <f>'Energy Calculator'!H32*INDEX(Parameters!$C$4:$C$15, MATCH(G$4, Parameters!$B$4:$B$15, 0 ))</f>
        <v>0</v>
      </c>
      <c r="H15" s="122">
        <f t="shared" si="0"/>
        <v>0</v>
      </c>
      <c r="J15" s="7">
        <f>'Energy Calculator'!B32</f>
        <v>306</v>
      </c>
      <c r="K15" s="119">
        <f>B15*INDEX(Parameters!$C$18:$C$29, MATCH(K$4, Parameters!$B$18:$B$29, 0 ))</f>
        <v>0</v>
      </c>
      <c r="L15" s="119">
        <f>C15*INDEX(Parameters!$C$18:$C$29, MATCH(L$4, Parameters!$B$18:$B$29, 0 ))</f>
        <v>0</v>
      </c>
      <c r="M15" s="119">
        <f>D15*INDEX(Parameters!$C$18:$C$29, MATCH(M$4, Parameters!$B$18:$B$29, 0 ))</f>
        <v>0</v>
      </c>
      <c r="N15" s="119">
        <f>E15*INDEX(Parameters!$C$18:$C$29, MATCH(N$4, Parameters!$B$18:$B$29, 0 ))</f>
        <v>0</v>
      </c>
      <c r="O15" s="119">
        <f>F15*INDEX(Parameters!$C$18:$C$29, MATCH(O$4, Parameters!$B$18:$B$29, 0 ))</f>
        <v>0</v>
      </c>
      <c r="P15" s="119">
        <f>G15*INDEX(Parameters!$C$18:$C$29, MATCH(P$4, Parameters!$B$18:$B$29, 0 ))</f>
        <v>0</v>
      </c>
      <c r="Q15" s="120">
        <f t="shared" si="1"/>
        <v>0</v>
      </c>
      <c r="V15" s="1"/>
      <c r="W15" s="1"/>
      <c r="X15" s="1"/>
      <c r="Y15" s="1"/>
    </row>
    <row r="16" spans="1:25" ht="15.75">
      <c r="A16" s="7">
        <f>'Energy Calculator'!B33</f>
        <v>336</v>
      </c>
      <c r="B16" s="121">
        <f>'Energy Calculator'!C33*INDEX(Parameters!$C$4:$C$15, MATCH(B$4, Parameters!$B$4:$B$15, 0 ))</f>
        <v>0</v>
      </c>
      <c r="C16" s="121">
        <f>'Energy Calculator'!D33*INDEX(Parameters!$C$4:$C$15, MATCH(C$4, Parameters!$B$4:$B$15, 0 ))</f>
        <v>0</v>
      </c>
      <c r="D16" s="121">
        <f>'Energy Calculator'!E33*INDEX(Parameters!$C$4:$C$15, MATCH(D$4, Parameters!$B$4:$B$15, 0 ))</f>
        <v>0</v>
      </c>
      <c r="E16" s="121">
        <f>'Energy Calculator'!F33*INDEX(Parameters!$C$4:$C$15, MATCH(E$4, Parameters!$B$4:$B$15, 0 ))</f>
        <v>0</v>
      </c>
      <c r="F16" s="121">
        <f>'Energy Calculator'!G33*INDEX(Parameters!$C$4:$C$15, MATCH(F$4, Parameters!$B$4:$B$15, 0 ))</f>
        <v>0</v>
      </c>
      <c r="G16" s="121">
        <f>'Energy Calculator'!H33*INDEX(Parameters!$C$4:$C$15, MATCH(G$4, Parameters!$B$4:$B$15, 0 ))</f>
        <v>0</v>
      </c>
      <c r="H16" s="122">
        <f t="shared" si="0"/>
        <v>0</v>
      </c>
      <c r="J16" s="7">
        <f>'Energy Calculator'!B33</f>
        <v>336</v>
      </c>
      <c r="K16" s="119">
        <f>B16*INDEX(Parameters!$C$18:$C$29, MATCH(K$4, Parameters!$B$18:$B$29, 0 ))</f>
        <v>0</v>
      </c>
      <c r="L16" s="119">
        <f>C16*INDEX(Parameters!$C$18:$C$29, MATCH(L$4, Parameters!$B$18:$B$29, 0 ))</f>
        <v>0</v>
      </c>
      <c r="M16" s="119">
        <f>D16*INDEX(Parameters!$C$18:$C$29, MATCH(M$4, Parameters!$B$18:$B$29, 0 ))</f>
        <v>0</v>
      </c>
      <c r="N16" s="119">
        <f>E16*INDEX(Parameters!$C$18:$C$29, MATCH(N$4, Parameters!$B$18:$B$29, 0 ))</f>
        <v>0</v>
      </c>
      <c r="O16" s="119">
        <f>F16*INDEX(Parameters!$C$18:$C$29, MATCH(O$4, Parameters!$B$18:$B$29, 0 ))</f>
        <v>0</v>
      </c>
      <c r="P16" s="119">
        <f>G16*INDEX(Parameters!$C$18:$C$29, MATCH(P$4, Parameters!$B$18:$B$29, 0 ))</f>
        <v>0</v>
      </c>
      <c r="Q16" s="120">
        <f t="shared" si="1"/>
        <v>0</v>
      </c>
      <c r="S16" s="1"/>
      <c r="T16" s="1"/>
      <c r="U16" s="1"/>
      <c r="V16" s="1"/>
      <c r="W16" s="1"/>
      <c r="X16" s="1"/>
      <c r="Y16" s="1"/>
    </row>
    <row r="17" spans="1:25" ht="15.75">
      <c r="A17" s="12" t="s">
        <v>53</v>
      </c>
      <c r="B17" s="122">
        <f>SUM(B5:B16)</f>
        <v>0</v>
      </c>
      <c r="C17" s="122">
        <f>SUM(C5:C16)</f>
        <v>0</v>
      </c>
      <c r="D17" s="122">
        <f>SUM(D5:D16)</f>
        <v>0</v>
      </c>
      <c r="E17" s="122">
        <f t="shared" ref="E17:F17" si="2">SUM(E5:E16)</f>
        <v>0</v>
      </c>
      <c r="F17" s="122">
        <f t="shared" si="2"/>
        <v>0</v>
      </c>
      <c r="G17" s="122">
        <f>SUM(G5:G16)</f>
        <v>0</v>
      </c>
      <c r="H17" s="122">
        <f>SUM(H5:H16)</f>
        <v>0</v>
      </c>
      <c r="J17" s="110" t="s">
        <v>53</v>
      </c>
      <c r="K17" s="120">
        <f>SUM(K5:K16)</f>
        <v>0</v>
      </c>
      <c r="L17" s="120">
        <f>SUM(L5:L16)</f>
        <v>0</v>
      </c>
      <c r="M17" s="120">
        <f>SUM(M5:M16)</f>
        <v>0</v>
      </c>
      <c r="N17" s="120">
        <f t="shared" ref="N17" si="3">SUM(N5:N16)</f>
        <v>0</v>
      </c>
      <c r="O17" s="120">
        <f t="shared" ref="O17" si="4">SUM(O5:O16)</f>
        <v>0</v>
      </c>
      <c r="P17" s="120">
        <f>SUM(P5:P16)</f>
        <v>0</v>
      </c>
      <c r="Q17" s="120">
        <f>SUM(Q5:Q16)</f>
        <v>0</v>
      </c>
      <c r="S17" s="1"/>
      <c r="T17" s="1"/>
      <c r="U17" s="1"/>
      <c r="V17" s="1"/>
      <c r="W17" s="1"/>
      <c r="X17" s="1"/>
      <c r="Y17" s="1"/>
    </row>
    <row r="18" spans="1:25" ht="15.75">
      <c r="A18" s="8"/>
      <c r="B18" s="117">
        <f>IFERROR(B17/$H$17, 0)</f>
        <v>0</v>
      </c>
      <c r="C18" s="117">
        <f t="shared" ref="C18:G18" si="5">IFERROR(C17/$H$17, 0)</f>
        <v>0</v>
      </c>
      <c r="D18" s="117">
        <f t="shared" si="5"/>
        <v>0</v>
      </c>
      <c r="E18" s="117">
        <f t="shared" si="5"/>
        <v>0</v>
      </c>
      <c r="F18" s="117">
        <f t="shared" si="5"/>
        <v>0</v>
      </c>
      <c r="G18" s="117">
        <f t="shared" si="5"/>
        <v>0</v>
      </c>
      <c r="H18" s="117">
        <f t="shared" ref="H18" si="6">IFERROR(H17/$Q$17, 0)</f>
        <v>0</v>
      </c>
      <c r="K18" s="117">
        <f>IFERROR(K17/$Q$17, 0)</f>
        <v>0</v>
      </c>
      <c r="L18" s="117">
        <f t="shared" ref="L18:P18" si="7">IFERROR(L17/$Q$17, 0)</f>
        <v>0</v>
      </c>
      <c r="M18" s="117">
        <f t="shared" si="7"/>
        <v>0</v>
      </c>
      <c r="N18" s="117">
        <f t="shared" si="7"/>
        <v>0</v>
      </c>
      <c r="O18" s="117">
        <f t="shared" si="7"/>
        <v>0</v>
      </c>
      <c r="P18" s="117">
        <f t="shared" si="7"/>
        <v>0</v>
      </c>
      <c r="Q18" s="116"/>
      <c r="S18" s="1"/>
      <c r="T18" s="1"/>
      <c r="U18" s="1"/>
      <c r="V18" s="1"/>
      <c r="W18" s="1"/>
      <c r="X18" s="1"/>
      <c r="Y18" s="1"/>
    </row>
    <row r="19" spans="1:25" ht="15.75">
      <c r="A19" s="8"/>
      <c r="B19" s="123">
        <f>IF(B18&lt;0.5%,0,B17)</f>
        <v>0</v>
      </c>
      <c r="C19" s="123">
        <f t="shared" ref="C19:G19" si="8">IF(C18&lt;0.5%,0,C17)</f>
        <v>0</v>
      </c>
      <c r="D19" s="123">
        <f t="shared" si="8"/>
        <v>0</v>
      </c>
      <c r="E19" s="123">
        <f t="shared" si="8"/>
        <v>0</v>
      </c>
      <c r="F19" s="123">
        <f t="shared" si="8"/>
        <v>0</v>
      </c>
      <c r="G19" s="123">
        <f t="shared" si="8"/>
        <v>0</v>
      </c>
      <c r="H19" s="123"/>
      <c r="K19" s="123">
        <f>IF(K18&lt;0.5%,0,K17)</f>
        <v>0</v>
      </c>
      <c r="L19" s="123">
        <f t="shared" ref="L19:P19" si="9">IF(L18&lt;0.5%,0,L17)</f>
        <v>0</v>
      </c>
      <c r="M19" s="123">
        <f t="shared" si="9"/>
        <v>0</v>
      </c>
      <c r="N19" s="123">
        <f t="shared" si="9"/>
        <v>0</v>
      </c>
      <c r="O19" s="123">
        <f t="shared" si="9"/>
        <v>0</v>
      </c>
      <c r="P19" s="123">
        <f t="shared" si="9"/>
        <v>0</v>
      </c>
      <c r="Q19" s="116"/>
      <c r="S19" s="1"/>
      <c r="T19" s="1"/>
      <c r="U19" s="1"/>
      <c r="V19" s="1"/>
      <c r="W19" s="1"/>
      <c r="X19" s="1"/>
      <c r="Y19" s="1"/>
    </row>
    <row r="20" spans="1:25" ht="15.75">
      <c r="S20" s="1"/>
      <c r="T20" s="1"/>
      <c r="U20" s="1"/>
    </row>
    <row r="22" spans="1:25" ht="39" hidden="1" customHeight="1">
      <c r="B22" s="100" t="s">
        <v>71</v>
      </c>
      <c r="C22" s="101" t="s">
        <v>72</v>
      </c>
      <c r="D22" s="101" t="s">
        <v>73</v>
      </c>
      <c r="E22" s="102" t="s">
        <v>74</v>
      </c>
      <c r="F22" s="102" t="s">
        <v>75</v>
      </c>
      <c r="G22" s="102" t="s">
        <v>76</v>
      </c>
      <c r="H22" s="102" t="s">
        <v>77</v>
      </c>
      <c r="I22" s="102" t="s">
        <v>78</v>
      </c>
      <c r="J22" s="102" t="s">
        <v>79</v>
      </c>
      <c r="K22" s="102" t="s">
        <v>80</v>
      </c>
      <c r="L22" s="102" t="s">
        <v>81</v>
      </c>
      <c r="M22" s="102" t="s">
        <v>82</v>
      </c>
      <c r="N22" s="102" t="s">
        <v>83</v>
      </c>
      <c r="O22" s="102" t="s">
        <v>84</v>
      </c>
      <c r="P22" s="102" t="s">
        <v>85</v>
      </c>
      <c r="Q22" s="102" t="s">
        <v>86</v>
      </c>
      <c r="R22" s="103" t="s">
        <v>87</v>
      </c>
    </row>
    <row r="23" spans="1:25" ht="15.75" hidden="1">
      <c r="B23" s="104">
        <f>'Energy Calculator'!B41</f>
        <v>0</v>
      </c>
      <c r="C23" s="105" t="e">
        <f>INDEX(D23:R23, MATCH('Energy Calculator'!$E$12,$D$22:$R$22,0))</f>
        <v>#N/A</v>
      </c>
      <c r="D23" s="105">
        <v>18.135483870967743</v>
      </c>
      <c r="E23" s="106">
        <v>18.408064516128999</v>
      </c>
      <c r="F23" s="106">
        <v>16.139086021505378</v>
      </c>
      <c r="G23" s="106">
        <v>17.782069892473121</v>
      </c>
      <c r="H23" s="106">
        <v>19.885483870967743</v>
      </c>
      <c r="I23" s="106">
        <v>19.710483870967739</v>
      </c>
      <c r="J23" s="106">
        <v>19.152225806451611</v>
      </c>
      <c r="K23" s="106">
        <v>18.372632091212456</v>
      </c>
      <c r="L23" s="106">
        <v>19.652419354838713</v>
      </c>
      <c r="M23" s="106">
        <v>18.045161290322579</v>
      </c>
      <c r="N23" s="106">
        <v>17.948387096774194</v>
      </c>
      <c r="O23" s="106">
        <v>19.283064516129034</v>
      </c>
      <c r="P23" s="106">
        <v>18.983252688172044</v>
      </c>
      <c r="Q23" s="106">
        <v>18.321774193548386</v>
      </c>
      <c r="R23" s="107">
        <v>15.398387096774194</v>
      </c>
    </row>
    <row r="24" spans="1:25" ht="15.75" hidden="1">
      <c r="B24" s="104">
        <f>'Energy Calculator'!B42</f>
        <v>32</v>
      </c>
      <c r="C24" s="105" t="e">
        <f>INDEX(D24:R24, MATCH('Energy Calculator'!$E$12,$D$22:$R$22,0))</f>
        <v>#N/A</v>
      </c>
      <c r="D24" s="105">
        <v>18.625584975369456</v>
      </c>
      <c r="E24" s="106">
        <v>18.124445812807885</v>
      </c>
      <c r="F24" s="106">
        <v>15.966435185185185</v>
      </c>
      <c r="G24" s="106">
        <v>18.087161330049259</v>
      </c>
      <c r="H24" s="106">
        <v>20.308774630541873</v>
      </c>
      <c r="I24" s="106">
        <v>20.256003694581281</v>
      </c>
      <c r="J24" s="106">
        <v>19.538679280489625</v>
      </c>
      <c r="K24" s="106">
        <v>18.523447802197804</v>
      </c>
      <c r="L24" s="106">
        <v>19.803062853493891</v>
      </c>
      <c r="M24" s="106">
        <v>17.662130541871917</v>
      </c>
      <c r="N24" s="106">
        <v>18.526169950738918</v>
      </c>
      <c r="O24" s="106">
        <v>19.891861658456488</v>
      </c>
      <c r="P24" s="106">
        <v>19.791871921182267</v>
      </c>
      <c r="Q24" s="106">
        <v>18.516502463054188</v>
      </c>
      <c r="R24" s="107">
        <v>15.192703201970446</v>
      </c>
    </row>
    <row r="25" spans="1:25" ht="15.75" hidden="1">
      <c r="B25" s="104">
        <f>'Energy Calculator'!B43</f>
        <v>61</v>
      </c>
      <c r="C25" s="105" t="e">
        <f>INDEX(D25:R25, MATCH('Energy Calculator'!$E$12,$D$22:$R$22,0))</f>
        <v>#N/A</v>
      </c>
      <c r="D25" s="105">
        <v>16.317741935483873</v>
      </c>
      <c r="E25" s="106">
        <v>14.97258064516129</v>
      </c>
      <c r="F25" s="106">
        <v>14.112096774193549</v>
      </c>
      <c r="G25" s="106">
        <v>15.754838709677419</v>
      </c>
      <c r="H25" s="106">
        <v>18.603225806451611</v>
      </c>
      <c r="I25" s="106">
        <v>18.124193548387098</v>
      </c>
      <c r="J25" s="106">
        <v>16.874581839904419</v>
      </c>
      <c r="K25" s="106">
        <v>16.394688542825364</v>
      </c>
      <c r="L25" s="106">
        <v>17.781451612903226</v>
      </c>
      <c r="M25" s="106">
        <v>15.257768817204303</v>
      </c>
      <c r="N25" s="106">
        <v>16.269354838709678</v>
      </c>
      <c r="O25" s="106">
        <v>18.339751344086025</v>
      </c>
      <c r="P25" s="106">
        <v>17.250806451612902</v>
      </c>
      <c r="Q25" s="106">
        <v>17.062903225806451</v>
      </c>
      <c r="R25" s="107">
        <v>13.502419354838713</v>
      </c>
    </row>
    <row r="26" spans="1:25" ht="15.75" hidden="1">
      <c r="B26" s="104">
        <f>'Energy Calculator'!B44</f>
        <v>92</v>
      </c>
      <c r="C26" s="105" t="e">
        <f>INDEX(D26:R26, MATCH('Energy Calculator'!$E$12,$D$22:$R$22,0))</f>
        <v>#N/A</v>
      </c>
      <c r="D26" s="105">
        <v>14.906025641025639</v>
      </c>
      <c r="E26" s="106">
        <v>11.15833333333333</v>
      </c>
      <c r="F26" s="106">
        <v>11.672499999999999</v>
      </c>
      <c r="G26" s="106">
        <v>13.819166666666666</v>
      </c>
      <c r="H26" s="106">
        <v>17.220833333333331</v>
      </c>
      <c r="I26" s="106">
        <v>16.325833333333335</v>
      </c>
      <c r="J26" s="106">
        <v>15.389880952380953</v>
      </c>
      <c r="K26" s="106">
        <v>13.857592592592592</v>
      </c>
      <c r="L26" s="106">
        <v>16.10890804597701</v>
      </c>
      <c r="M26" s="106">
        <v>13.498055555555554</v>
      </c>
      <c r="N26" s="106">
        <v>14.01166666666667</v>
      </c>
      <c r="O26" s="106">
        <v>16.664511494252874</v>
      </c>
      <c r="P26" s="106">
        <v>15.131982758620689</v>
      </c>
      <c r="Q26" s="106">
        <v>15.356011904761903</v>
      </c>
      <c r="R26" s="107">
        <v>11.418678160919541</v>
      </c>
    </row>
    <row r="27" spans="1:25" ht="15.75" hidden="1">
      <c r="B27" s="104">
        <f>'Energy Calculator'!B45</f>
        <v>122</v>
      </c>
      <c r="C27" s="105" t="e">
        <f>INDEX(D27:R27, MATCH('Energy Calculator'!$E$12,$D$22:$R$22,0))</f>
        <v>#N/A</v>
      </c>
      <c r="D27" s="105">
        <v>13.005334987593052</v>
      </c>
      <c r="E27" s="106">
        <v>8.3880376344086027</v>
      </c>
      <c r="F27" s="106">
        <v>9.0008064516129025</v>
      </c>
      <c r="G27" s="106">
        <v>11.350031516499813</v>
      </c>
      <c r="H27" s="106">
        <v>15.101612903225803</v>
      </c>
      <c r="I27" s="106">
        <v>13.799193548387098</v>
      </c>
      <c r="J27" s="106">
        <v>12.619804147465437</v>
      </c>
      <c r="K27" s="106">
        <v>11.534224565756826</v>
      </c>
      <c r="L27" s="106">
        <v>13.573879310344829</v>
      </c>
      <c r="M27" s="106">
        <v>11.402299880525687</v>
      </c>
      <c r="N27" s="106">
        <v>11.742400744416873</v>
      </c>
      <c r="O27" s="106">
        <v>14.246559139784948</v>
      </c>
      <c r="P27" s="106">
        <v>12.455510752688172</v>
      </c>
      <c r="Q27" s="106">
        <v>13.492908787541714</v>
      </c>
      <c r="R27" s="107">
        <v>8.9955069124423961</v>
      </c>
    </row>
    <row r="28" spans="1:25" ht="15.75" hidden="1">
      <c r="B28" s="104">
        <f>'Energy Calculator'!B46</f>
        <v>153</v>
      </c>
      <c r="C28" s="105" t="e">
        <f>INDEX(D28:R28, MATCH('Energy Calculator'!$E$12,$D$22:$R$22,0))</f>
        <v>#N/A</v>
      </c>
      <c r="D28" s="105">
        <v>11.543586956521739</v>
      </c>
      <c r="E28" s="106">
        <v>5.077628205128204</v>
      </c>
      <c r="F28" s="106">
        <v>6.5908333333333342</v>
      </c>
      <c r="G28" s="106">
        <v>9.1966666666666654</v>
      </c>
      <c r="H28" s="106">
        <v>13.136666666666667</v>
      </c>
      <c r="I28" s="106">
        <v>12.36301724137931</v>
      </c>
      <c r="J28" s="106">
        <v>11.088261494252873</v>
      </c>
      <c r="K28" s="106">
        <v>10.025833333333335</v>
      </c>
      <c r="L28" s="106">
        <v>11.782550287356319</v>
      </c>
      <c r="M28" s="106">
        <v>8.4941666666666684</v>
      </c>
      <c r="N28" s="106">
        <v>10.015000000000001</v>
      </c>
      <c r="O28" s="106">
        <v>12.419761904761904</v>
      </c>
      <c r="P28" s="106">
        <v>10.861810344827585</v>
      </c>
      <c r="Q28" s="106">
        <v>11.990000000000002</v>
      </c>
      <c r="R28" s="107">
        <v>6.137407407407407</v>
      </c>
    </row>
    <row r="29" spans="1:25" ht="15.75" hidden="1">
      <c r="B29" s="104">
        <f>'Energy Calculator'!B47</f>
        <v>183</v>
      </c>
      <c r="C29" s="105" t="e">
        <f>INDEX(D29:R29, MATCH('Energy Calculator'!$E$12,$D$22:$R$22,0))</f>
        <v>#N/A</v>
      </c>
      <c r="D29" s="105">
        <v>9.7086206896551719</v>
      </c>
      <c r="E29" s="106">
        <v>4.3282258064516128</v>
      </c>
      <c r="F29" s="106">
        <v>5.69758064516129</v>
      </c>
      <c r="G29" s="106">
        <v>8.0403225806451601</v>
      </c>
      <c r="H29" s="106">
        <v>12.566129032258063</v>
      </c>
      <c r="I29" s="106">
        <v>10.696155913978494</v>
      </c>
      <c r="J29" s="106">
        <v>9.336557484506594</v>
      </c>
      <c r="K29" s="106">
        <v>8.3391958142792397</v>
      </c>
      <c r="L29" s="106">
        <v>10.535708194289951</v>
      </c>
      <c r="M29" s="106">
        <v>7.5614784946236551</v>
      </c>
      <c r="N29" s="106">
        <v>8.4653225806451591</v>
      </c>
      <c r="O29" s="106">
        <v>11.25483870967742</v>
      </c>
      <c r="P29" s="106">
        <v>9.7643010752688184</v>
      </c>
      <c r="Q29" s="106">
        <v>10.750806451612902</v>
      </c>
      <c r="R29" s="107">
        <v>5.9286827956989248</v>
      </c>
    </row>
    <row r="30" spans="1:25" ht="15.75" hidden="1">
      <c r="B30" s="104">
        <f>'Energy Calculator'!B48</f>
        <v>214</v>
      </c>
      <c r="C30" s="105" t="e">
        <f>INDEX(D30:R30, MATCH('Energy Calculator'!$E$12,$D$22:$R$22,0))</f>
        <v>#N/A</v>
      </c>
      <c r="D30" s="105">
        <v>9.9870967741935477</v>
      </c>
      <c r="E30" s="106">
        <v>6.745967741935484</v>
      </c>
      <c r="F30" s="106">
        <v>7.2612903225806456</v>
      </c>
      <c r="G30" s="106">
        <v>8.9176075268817208</v>
      </c>
      <c r="H30" s="106">
        <v>12.541881720430109</v>
      </c>
      <c r="I30" s="106">
        <v>10.691935483870969</v>
      </c>
      <c r="J30" s="106">
        <v>9.8020856507230256</v>
      </c>
      <c r="K30" s="106">
        <v>8.7730520353302612</v>
      </c>
      <c r="L30" s="106">
        <v>10.807258064516128</v>
      </c>
      <c r="M30" s="106">
        <v>8.9766993087557605</v>
      </c>
      <c r="N30" s="106">
        <v>8.986290322580647</v>
      </c>
      <c r="O30" s="106">
        <v>11.054193548387095</v>
      </c>
      <c r="P30" s="106">
        <v>9.8270161290322591</v>
      </c>
      <c r="Q30" s="106">
        <v>10.573844086021506</v>
      </c>
      <c r="R30" s="107">
        <v>7.2442473118279569</v>
      </c>
    </row>
    <row r="31" spans="1:25" ht="15.75" hidden="1">
      <c r="B31" s="104">
        <f>'Energy Calculator'!B49</f>
        <v>245</v>
      </c>
      <c r="C31" s="105" t="e">
        <f>INDEX(D31:R31, MATCH('Energy Calculator'!$E$12,$D$22:$R$22,0))</f>
        <v>#N/A</v>
      </c>
      <c r="D31" s="105">
        <v>11.694022988505747</v>
      </c>
      <c r="E31" s="106">
        <v>9.4025020525451559</v>
      </c>
      <c r="F31" s="106">
        <v>9.18</v>
      </c>
      <c r="G31" s="106">
        <v>11.057557471264367</v>
      </c>
      <c r="H31" s="106">
        <v>13.722586206896548</v>
      </c>
      <c r="I31" s="106">
        <v>12.64666666666667</v>
      </c>
      <c r="J31" s="106">
        <v>12.310217569786538</v>
      </c>
      <c r="K31" s="106">
        <v>11.179048132183908</v>
      </c>
      <c r="L31" s="106">
        <v>12.576839080459772</v>
      </c>
      <c r="M31" s="106">
        <v>10.542314814814816</v>
      </c>
      <c r="N31" s="106">
        <v>11.073782051282052</v>
      </c>
      <c r="O31" s="106">
        <v>12.387916666666667</v>
      </c>
      <c r="P31" s="106">
        <v>11.695373563218391</v>
      </c>
      <c r="Q31" s="106">
        <v>11.869166666666665</v>
      </c>
      <c r="R31" s="107">
        <v>8.9973850574712628</v>
      </c>
    </row>
    <row r="32" spans="1:25" ht="15.75" hidden="1">
      <c r="B32" s="104">
        <f>'Energy Calculator'!B50</f>
        <v>275</v>
      </c>
      <c r="C32" s="105" t="e">
        <f>INDEX(D32:R32, MATCH('Energy Calculator'!$E$12,$D$22:$R$22,0))</f>
        <v>#N/A</v>
      </c>
      <c r="D32" s="105">
        <v>13.103380893300248</v>
      </c>
      <c r="E32" s="106">
        <v>11.854032258064516</v>
      </c>
      <c r="F32" s="106">
        <v>10.720967741935484</v>
      </c>
      <c r="G32" s="106">
        <v>12.712903225806452</v>
      </c>
      <c r="H32" s="106">
        <v>15.279838709677417</v>
      </c>
      <c r="I32" s="106">
        <v>14.709677419354838</v>
      </c>
      <c r="J32" s="106">
        <v>14.017914746543779</v>
      </c>
      <c r="K32" s="106">
        <v>12.606163594470045</v>
      </c>
      <c r="L32" s="106">
        <v>14.589516129032258</v>
      </c>
      <c r="M32" s="106">
        <v>12.089890552995392</v>
      </c>
      <c r="N32" s="106">
        <v>12.746854838709675</v>
      </c>
      <c r="O32" s="106">
        <v>14.178168202764979</v>
      </c>
      <c r="P32" s="106">
        <v>13.915752688172043</v>
      </c>
      <c r="Q32" s="106">
        <v>13.280403225806449</v>
      </c>
      <c r="R32" s="107">
        <v>10.777836021505376</v>
      </c>
    </row>
    <row r="33" spans="2:18" ht="15.75" hidden="1">
      <c r="B33" s="104">
        <f>'Energy Calculator'!B51</f>
        <v>306</v>
      </c>
      <c r="C33" s="105" t="e">
        <f>INDEX(D33:R33, MATCH('Energy Calculator'!$E$12,$D$22:$R$22,0))</f>
        <v>#N/A</v>
      </c>
      <c r="D33" s="105">
        <v>15.687870370370367</v>
      </c>
      <c r="E33" s="106">
        <v>14.727499999999999</v>
      </c>
      <c r="F33" s="106">
        <v>13.233793103448274</v>
      </c>
      <c r="G33" s="106">
        <v>15.362298850574712</v>
      </c>
      <c r="H33" s="106">
        <v>17.169166666666669</v>
      </c>
      <c r="I33" s="106">
        <v>17.244166666666668</v>
      </c>
      <c r="J33" s="106">
        <v>16.926321611019887</v>
      </c>
      <c r="K33" s="106">
        <v>15.661279761904764</v>
      </c>
      <c r="L33" s="106">
        <v>17</v>
      </c>
      <c r="M33" s="106">
        <v>14.630357142857147</v>
      </c>
      <c r="N33" s="106">
        <v>15.583362068965517</v>
      </c>
      <c r="O33" s="106">
        <v>16.05952380952381</v>
      </c>
      <c r="P33" s="106">
        <v>16.251235632183906</v>
      </c>
      <c r="Q33" s="106">
        <v>15.612499999999999</v>
      </c>
      <c r="R33" s="107">
        <v>12.633145525451562</v>
      </c>
    </row>
    <row r="34" spans="2:18" ht="15.75" hidden="1">
      <c r="B34" s="104">
        <f>'Energy Calculator'!B52</f>
        <v>336</v>
      </c>
      <c r="C34" s="105" t="e">
        <f>INDEX(D34:R34, MATCH('Energy Calculator'!$E$12,$D$22:$R$22,0))</f>
        <v>#N/A</v>
      </c>
      <c r="D34" s="105">
        <v>17.357352941176469</v>
      </c>
      <c r="E34" s="106">
        <v>17.046140552995393</v>
      </c>
      <c r="F34" s="106">
        <v>14.899193548387096</v>
      </c>
      <c r="G34" s="106">
        <v>17.050725806451613</v>
      </c>
      <c r="H34" s="106">
        <v>19.211290322580645</v>
      </c>
      <c r="I34" s="106">
        <v>19.284198588709678</v>
      </c>
      <c r="J34" s="106">
        <v>18.793677233963663</v>
      </c>
      <c r="K34" s="106">
        <v>18.024837614644589</v>
      </c>
      <c r="L34" s="106">
        <v>18.993654499151102</v>
      </c>
      <c r="M34" s="106">
        <v>16.384705228031144</v>
      </c>
      <c r="N34" s="106">
        <v>17.493471130387636</v>
      </c>
      <c r="O34" s="106">
        <v>18.566177681525463</v>
      </c>
      <c r="P34" s="106">
        <v>18.174193548387095</v>
      </c>
      <c r="Q34" s="106">
        <v>17.516129032258068</v>
      </c>
      <c r="R34" s="107">
        <v>14.050940096529814</v>
      </c>
    </row>
    <row r="35" spans="2:18" ht="15.75" hidden="1">
      <c r="B35" s="99"/>
      <c r="C35" s="108" t="e">
        <f>AVERAGE(C23:C34)</f>
        <v>#N/A</v>
      </c>
      <c r="D35" s="108">
        <f>AVERAGE(D23:D34)</f>
        <v>14.172675252013589</v>
      </c>
      <c r="E35" s="108">
        <f>AVERAGE(E23:E34)</f>
        <v>11.68612154658004</v>
      </c>
      <c r="F35" s="108">
        <f t="shared" ref="F35:R35" si="10">AVERAGE(F23:F34)</f>
        <v>11.206215260611929</v>
      </c>
      <c r="G35" s="108">
        <f t="shared" si="10"/>
        <v>13.260945853638082</v>
      </c>
      <c r="H35" s="108">
        <f t="shared" si="10"/>
        <v>16.228957489141372</v>
      </c>
      <c r="I35" s="108">
        <f t="shared" si="10"/>
        <v>15.487627164690265</v>
      </c>
      <c r="J35" s="108">
        <f t="shared" si="10"/>
        <v>14.6541839847907</v>
      </c>
      <c r="K35" s="108">
        <f t="shared" si="10"/>
        <v>13.607666323394264</v>
      </c>
      <c r="L35" s="108">
        <f t="shared" si="10"/>
        <v>15.267103952696933</v>
      </c>
      <c r="M35" s="108">
        <f t="shared" si="10"/>
        <v>12.878752357852052</v>
      </c>
      <c r="N35" s="108">
        <f t="shared" si="10"/>
        <v>13.571838524156419</v>
      </c>
      <c r="O35" s="108">
        <f t="shared" si="10"/>
        <v>15.362194056334724</v>
      </c>
      <c r="P35" s="108">
        <f t="shared" si="10"/>
        <v>14.508592296113852</v>
      </c>
      <c r="Q35" s="108">
        <f t="shared" si="10"/>
        <v>14.528579169756521</v>
      </c>
      <c r="R35" s="109">
        <f t="shared" si="10"/>
        <v>10.856444911903134</v>
      </c>
    </row>
  </sheetData>
  <protectedRanges>
    <protectedRange sqref="B5:G16 K5:P16" name="Range1"/>
  </protectedRanges>
  <mergeCells count="2">
    <mergeCell ref="B3:H3"/>
    <mergeCell ref="K3:Q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358DC-D774-4DE2-B115-6AB848D9DA84}">
  <sheetPr codeName="Sheet4"/>
  <dimension ref="B1:N45"/>
  <sheetViews>
    <sheetView showGridLines="0" zoomScaleNormal="100" workbookViewId="0">
      <selection activeCell="F27" sqref="F27"/>
    </sheetView>
  </sheetViews>
  <sheetFormatPr defaultColWidth="9.140625" defaultRowHeight="15"/>
  <cols>
    <col min="1" max="1" width="9.140625" style="84"/>
    <col min="2" max="2" width="42" style="84" customWidth="1"/>
    <col min="3" max="3" width="15.42578125" style="84" customWidth="1"/>
    <col min="4" max="5" width="9.140625" style="84"/>
    <col min="6" max="6" width="38.140625" style="84" customWidth="1"/>
    <col min="7" max="7" width="28.85546875" style="84" bestFit="1" customWidth="1"/>
    <col min="8" max="16384" width="9.140625" style="84"/>
  </cols>
  <sheetData>
    <row r="1" spans="2:11" ht="42.75" customHeight="1">
      <c r="B1" s="114" t="s">
        <v>88</v>
      </c>
      <c r="C1" s="114"/>
      <c r="D1" s="114"/>
      <c r="E1" s="114"/>
      <c r="F1" s="114"/>
      <c r="G1" s="114"/>
      <c r="H1" s="114"/>
      <c r="I1" s="114"/>
      <c r="J1" s="114"/>
      <c r="K1" s="114"/>
    </row>
    <row r="2" spans="2:11" ht="15" customHeight="1">
      <c r="B2" s="115"/>
      <c r="C2" s="115"/>
      <c r="D2" s="115"/>
      <c r="E2" s="115"/>
      <c r="F2" s="115"/>
      <c r="G2" s="115"/>
      <c r="H2" s="115"/>
      <c r="I2" s="115"/>
      <c r="J2" s="115"/>
      <c r="K2" s="115"/>
    </row>
    <row r="3" spans="2:11" ht="15.75">
      <c r="B3" s="127" t="s">
        <v>89</v>
      </c>
      <c r="C3" s="85"/>
      <c r="D3" s="85"/>
      <c r="E3" s="85"/>
      <c r="F3" s="85"/>
      <c r="G3" s="85"/>
      <c r="H3" s="85"/>
      <c r="I3" s="85"/>
      <c r="J3" s="85"/>
      <c r="K3" s="128"/>
    </row>
    <row r="4" spans="2:11" ht="15.75">
      <c r="B4" s="129" t="s">
        <v>36</v>
      </c>
      <c r="C4" s="130">
        <v>1</v>
      </c>
      <c r="D4" s="131" t="s">
        <v>90</v>
      </c>
      <c r="E4" s="132" t="s">
        <v>91</v>
      </c>
      <c r="F4" s="132"/>
      <c r="G4" s="133"/>
      <c r="H4" s="87"/>
      <c r="I4" s="87"/>
      <c r="J4" s="87"/>
      <c r="K4" s="134"/>
    </row>
    <row r="5" spans="2:11">
      <c r="B5" s="129" t="s">
        <v>92</v>
      </c>
      <c r="C5" s="130">
        <v>277.77777777777777</v>
      </c>
      <c r="D5" s="131" t="s">
        <v>90</v>
      </c>
      <c r="E5" s="87" t="s">
        <v>48</v>
      </c>
      <c r="F5" s="132"/>
      <c r="G5" s="126" t="s">
        <v>93</v>
      </c>
      <c r="H5" s="87"/>
      <c r="I5" s="87"/>
      <c r="J5" s="87"/>
      <c r="K5" s="134"/>
    </row>
    <row r="6" spans="2:11">
      <c r="B6" s="129" t="s">
        <v>38</v>
      </c>
      <c r="C6" s="82">
        <v>13.888888888888889</v>
      </c>
      <c r="D6" s="131" t="s">
        <v>90</v>
      </c>
      <c r="E6" s="87" t="s">
        <v>55</v>
      </c>
      <c r="F6" s="132"/>
      <c r="G6" s="90" t="s">
        <v>94</v>
      </c>
      <c r="H6" s="87"/>
      <c r="I6" s="87"/>
      <c r="J6" s="87"/>
      <c r="K6" s="134"/>
    </row>
    <row r="7" spans="2:11">
      <c r="B7" s="129" t="s">
        <v>37</v>
      </c>
      <c r="C7" s="135">
        <v>10.691666666666666</v>
      </c>
      <c r="D7" s="131" t="s">
        <v>90</v>
      </c>
      <c r="E7" s="87" t="s">
        <v>95</v>
      </c>
      <c r="F7" s="132"/>
      <c r="G7" s="89" t="s">
        <v>96</v>
      </c>
      <c r="H7" s="87"/>
      <c r="I7" s="87"/>
      <c r="J7" s="87"/>
      <c r="K7" s="134"/>
    </row>
    <row r="8" spans="2:11">
      <c r="B8" s="129" t="s">
        <v>97</v>
      </c>
      <c r="C8" s="130">
        <v>11.276388888888889</v>
      </c>
      <c r="D8" s="131" t="s">
        <v>90</v>
      </c>
      <c r="E8" s="87" t="s">
        <v>95</v>
      </c>
      <c r="F8" s="132"/>
      <c r="G8" s="86" t="s">
        <v>98</v>
      </c>
      <c r="H8" s="87"/>
      <c r="I8" s="87"/>
      <c r="J8" s="87"/>
      <c r="K8" s="134"/>
    </row>
    <row r="9" spans="2:11">
      <c r="B9" s="129" t="s">
        <v>99</v>
      </c>
      <c r="C9" s="82">
        <v>9.7722222222222221</v>
      </c>
      <c r="D9" s="131" t="s">
        <v>90</v>
      </c>
      <c r="E9" s="87" t="s">
        <v>95</v>
      </c>
      <c r="F9" s="132"/>
      <c r="G9" s="88" t="s">
        <v>100</v>
      </c>
      <c r="H9" s="87"/>
      <c r="I9" s="87"/>
      <c r="J9" s="87"/>
      <c r="K9" s="134"/>
    </row>
    <row r="10" spans="2:11">
      <c r="B10" s="136" t="s">
        <v>101</v>
      </c>
      <c r="C10" s="82">
        <v>8219.4444444444434</v>
      </c>
      <c r="D10" s="131" t="s">
        <v>90</v>
      </c>
      <c r="E10" s="87" t="s">
        <v>102</v>
      </c>
      <c r="F10" s="132"/>
      <c r="G10" s="88"/>
      <c r="H10" s="87"/>
      <c r="I10" s="87"/>
      <c r="J10" s="87"/>
      <c r="K10" s="134"/>
    </row>
    <row r="11" spans="2:11">
      <c r="B11" s="136" t="s">
        <v>103</v>
      </c>
      <c r="C11" s="82">
        <v>6011.1111111111113</v>
      </c>
      <c r="D11" s="131" t="s">
        <v>90</v>
      </c>
      <c r="E11" s="87" t="s">
        <v>102</v>
      </c>
      <c r="F11" s="132"/>
      <c r="G11" s="88"/>
      <c r="H11" s="87"/>
      <c r="I11" s="87"/>
      <c r="J11" s="87"/>
      <c r="K11" s="134"/>
    </row>
    <row r="12" spans="2:11">
      <c r="B12" s="136" t="s">
        <v>104</v>
      </c>
      <c r="C12" s="82">
        <v>4238.8888888888887</v>
      </c>
      <c r="D12" s="131" t="s">
        <v>90</v>
      </c>
      <c r="E12" s="87" t="s">
        <v>102</v>
      </c>
      <c r="F12" s="132"/>
      <c r="G12" s="89"/>
      <c r="H12" s="87"/>
      <c r="I12" s="87"/>
      <c r="J12" s="87"/>
      <c r="K12" s="134"/>
    </row>
    <row r="13" spans="2:11">
      <c r="B13" s="136" t="s">
        <v>105</v>
      </c>
      <c r="C13" s="82">
        <v>4208.333333333333</v>
      </c>
      <c r="D13" s="131" t="s">
        <v>90</v>
      </c>
      <c r="E13" s="87" t="s">
        <v>102</v>
      </c>
      <c r="F13" s="132"/>
      <c r="G13" s="89"/>
      <c r="H13" s="87"/>
      <c r="I13" s="87"/>
      <c r="J13" s="87"/>
      <c r="K13" s="134"/>
    </row>
    <row r="14" spans="2:11">
      <c r="B14" s="136" t="s">
        <v>106</v>
      </c>
      <c r="C14" s="82">
        <v>5275</v>
      </c>
      <c r="D14" s="131" t="s">
        <v>90</v>
      </c>
      <c r="E14" s="87" t="s">
        <v>102</v>
      </c>
      <c r="F14" s="132"/>
      <c r="G14" s="86"/>
      <c r="H14" s="87"/>
      <c r="I14" s="87"/>
      <c r="J14" s="87"/>
      <c r="K14" s="134"/>
    </row>
    <row r="15" spans="2:11">
      <c r="B15" s="136" t="s">
        <v>107</v>
      </c>
      <c r="C15" s="82">
        <v>2469.4444444444443</v>
      </c>
      <c r="D15" s="131" t="s">
        <v>90</v>
      </c>
      <c r="E15" s="87" t="s">
        <v>102</v>
      </c>
      <c r="F15" s="87"/>
      <c r="G15" s="87"/>
      <c r="H15" s="87"/>
      <c r="I15" s="87"/>
      <c r="J15" s="87"/>
      <c r="K15" s="134"/>
    </row>
    <row r="16" spans="2:11">
      <c r="B16" s="137"/>
      <c r="C16" s="132"/>
      <c r="D16" s="132"/>
      <c r="E16" s="132"/>
      <c r="F16" s="132"/>
      <c r="G16" s="132"/>
      <c r="H16" s="132"/>
      <c r="I16" s="132"/>
      <c r="J16" s="132"/>
      <c r="K16" s="138"/>
    </row>
    <row r="17" spans="2:11">
      <c r="B17" s="139" t="s">
        <v>108</v>
      </c>
      <c r="C17" s="87"/>
      <c r="D17" s="87"/>
      <c r="E17" s="87"/>
      <c r="F17" s="87"/>
      <c r="G17" s="87"/>
      <c r="H17" s="87"/>
      <c r="I17" s="87"/>
      <c r="J17" s="87"/>
      <c r="K17" s="134"/>
    </row>
    <row r="18" spans="2:11">
      <c r="B18" s="129" t="s">
        <v>36</v>
      </c>
      <c r="C18" s="140">
        <v>7.650000611999995E-5</v>
      </c>
      <c r="D18" s="81" t="s">
        <v>109</v>
      </c>
      <c r="E18" s="83" t="s">
        <v>91</v>
      </c>
      <c r="F18" s="88"/>
      <c r="G18" s="87"/>
      <c r="H18" s="87"/>
      <c r="I18" s="87"/>
      <c r="J18" s="87"/>
      <c r="K18" s="134"/>
    </row>
    <row r="19" spans="2:11">
      <c r="B19" s="129" t="s">
        <v>92</v>
      </c>
      <c r="C19" s="140">
        <v>1.9452444380444958E-4</v>
      </c>
      <c r="D19" s="81" t="s">
        <v>109</v>
      </c>
      <c r="E19" s="83" t="s">
        <v>91</v>
      </c>
      <c r="F19" s="88"/>
      <c r="G19" s="87"/>
      <c r="H19" s="87"/>
      <c r="I19" s="87"/>
      <c r="J19" s="87"/>
      <c r="K19" s="134"/>
    </row>
    <row r="20" spans="2:11">
      <c r="B20" s="129" t="s">
        <v>38</v>
      </c>
      <c r="C20" s="140">
        <v>2.1355199999999983E-4</v>
      </c>
      <c r="D20" s="81" t="s">
        <v>109</v>
      </c>
      <c r="E20" s="83" t="s">
        <v>91</v>
      </c>
      <c r="F20" s="88"/>
      <c r="G20" s="87"/>
      <c r="H20" s="87"/>
      <c r="I20" s="87"/>
      <c r="J20" s="87"/>
      <c r="K20" s="134"/>
    </row>
    <row r="21" spans="2:11">
      <c r="B21" s="129" t="s">
        <v>37</v>
      </c>
      <c r="C21" s="140">
        <v>2.4982073265783299E-4</v>
      </c>
      <c r="D21" s="81" t="s">
        <v>109</v>
      </c>
      <c r="E21" s="83" t="s">
        <v>91</v>
      </c>
      <c r="F21" s="88"/>
      <c r="G21" s="87"/>
      <c r="H21" s="87"/>
      <c r="I21" s="87"/>
      <c r="J21" s="87"/>
      <c r="K21" s="134"/>
    </row>
    <row r="22" spans="2:11" ht="15" customHeight="1">
      <c r="B22" s="129" t="s">
        <v>97</v>
      </c>
      <c r="C22" s="140">
        <v>2.6644168000985324E-4</v>
      </c>
      <c r="D22" s="81" t="s">
        <v>109</v>
      </c>
      <c r="E22" s="83" t="s">
        <v>91</v>
      </c>
      <c r="F22" s="89"/>
      <c r="G22" s="87"/>
      <c r="H22" s="87"/>
      <c r="I22" s="87"/>
      <c r="J22" s="87"/>
      <c r="K22" s="134"/>
    </row>
    <row r="23" spans="2:11">
      <c r="B23" s="129" t="s">
        <v>99</v>
      </c>
      <c r="C23" s="140">
        <v>2.4631040363843069E-4</v>
      </c>
      <c r="D23" s="81" t="s">
        <v>110</v>
      </c>
      <c r="E23" s="83" t="s">
        <v>91</v>
      </c>
      <c r="K23" s="141"/>
    </row>
    <row r="24" spans="2:11">
      <c r="B24" s="136" t="s">
        <v>101</v>
      </c>
      <c r="C24" s="140">
        <v>3.23136194660358E-4</v>
      </c>
      <c r="D24" s="81" t="s">
        <v>110</v>
      </c>
      <c r="E24" s="83" t="s">
        <v>91</v>
      </c>
      <c r="K24" s="141"/>
    </row>
    <row r="25" spans="2:11">
      <c r="B25" s="136" t="s">
        <v>103</v>
      </c>
      <c r="C25" s="140">
        <v>3.335489833641402E-4</v>
      </c>
      <c r="D25" s="81" t="s">
        <v>110</v>
      </c>
      <c r="E25" s="83" t="s">
        <v>91</v>
      </c>
      <c r="K25" s="141"/>
    </row>
    <row r="26" spans="2:11">
      <c r="B26" s="136" t="s">
        <v>104</v>
      </c>
      <c r="C26" s="140">
        <v>3.3735255570117926E-4</v>
      </c>
      <c r="D26" s="81" t="s">
        <v>110</v>
      </c>
      <c r="E26" s="83" t="s">
        <v>91</v>
      </c>
      <c r="K26" s="141"/>
    </row>
    <row r="27" spans="2:11">
      <c r="B27" s="136" t="s">
        <v>105</v>
      </c>
      <c r="C27" s="140">
        <v>5.465346534653461E-6</v>
      </c>
      <c r="D27" s="81" t="s">
        <v>110</v>
      </c>
      <c r="E27" s="83" t="s">
        <v>91</v>
      </c>
      <c r="K27" s="141"/>
    </row>
    <row r="28" spans="2:11">
      <c r="B28" s="136" t="s">
        <v>106</v>
      </c>
      <c r="C28" s="140">
        <v>5.4976303317535507E-6</v>
      </c>
      <c r="D28" s="81" t="s">
        <v>110</v>
      </c>
      <c r="E28" s="83" t="s">
        <v>91</v>
      </c>
      <c r="K28" s="141"/>
    </row>
    <row r="29" spans="2:11">
      <c r="B29" s="136" t="s">
        <v>107</v>
      </c>
      <c r="C29" s="140">
        <v>5.6692913385826721E-6</v>
      </c>
      <c r="D29" s="81" t="s">
        <v>110</v>
      </c>
      <c r="E29" s="83" t="s">
        <v>91</v>
      </c>
      <c r="K29" s="141"/>
    </row>
    <row r="30" spans="2:11">
      <c r="B30" s="142"/>
      <c r="C30" s="143"/>
      <c r="D30" s="143"/>
      <c r="E30" s="143"/>
      <c r="F30" s="143"/>
      <c r="G30" s="143"/>
      <c r="H30" s="143"/>
      <c r="I30" s="143"/>
      <c r="J30" s="143"/>
      <c r="K30" s="144"/>
    </row>
    <row r="31" spans="2:11">
      <c r="B31" s="132"/>
      <c r="C31" s="132"/>
      <c r="D31" s="132"/>
      <c r="E31" s="132"/>
      <c r="H31" s="132"/>
      <c r="I31" s="132"/>
      <c r="J31" s="132"/>
      <c r="K31" s="132"/>
    </row>
    <row r="36" spans="2:14">
      <c r="G36" s="86"/>
    </row>
    <row r="37" spans="2:14">
      <c r="E37"/>
      <c r="F37"/>
      <c r="G37"/>
      <c r="H37"/>
      <c r="I37"/>
      <c r="J37"/>
      <c r="K37"/>
      <c r="L37"/>
      <c r="M37"/>
      <c r="N37"/>
    </row>
    <row r="38" spans="2:14">
      <c r="E38"/>
      <c r="F38"/>
      <c r="G38"/>
      <c r="H38"/>
      <c r="I38"/>
      <c r="J38"/>
      <c r="K38"/>
      <c r="L38"/>
      <c r="M38"/>
      <c r="N38"/>
    </row>
    <row r="39" spans="2:14">
      <c r="E39"/>
      <c r="F39"/>
      <c r="G39"/>
      <c r="H39"/>
      <c r="I39"/>
      <c r="J39"/>
      <c r="K39"/>
      <c r="L39"/>
      <c r="M39"/>
      <c r="N39"/>
    </row>
    <row r="40" spans="2:14">
      <c r="E40"/>
      <c r="F40"/>
      <c r="G40"/>
      <c r="H40"/>
      <c r="I40"/>
      <c r="J40"/>
      <c r="K40"/>
      <c r="L40"/>
      <c r="M40"/>
      <c r="N40"/>
    </row>
    <row r="41" spans="2:14">
      <c r="B41"/>
      <c r="C41"/>
      <c r="D41"/>
      <c r="E41"/>
      <c r="F41"/>
      <c r="G41"/>
      <c r="H41"/>
      <c r="I41"/>
      <c r="J41"/>
      <c r="K41"/>
      <c r="L41"/>
      <c r="M41"/>
      <c r="N41"/>
    </row>
    <row r="42" spans="2:14">
      <c r="B42"/>
      <c r="C42"/>
      <c r="D42"/>
      <c r="E42"/>
      <c r="F42"/>
      <c r="G42"/>
      <c r="H42"/>
      <c r="I42"/>
      <c r="J42"/>
      <c r="K42"/>
      <c r="L42"/>
      <c r="M42"/>
      <c r="N42"/>
    </row>
    <row r="43" spans="2:14">
      <c r="B43"/>
      <c r="C43"/>
      <c r="D43"/>
      <c r="E43"/>
      <c r="F43"/>
      <c r="G43"/>
      <c r="H43"/>
      <c r="I43"/>
      <c r="J43"/>
      <c r="K43"/>
      <c r="L43"/>
      <c r="M43"/>
      <c r="N43"/>
    </row>
    <row r="44" spans="2:14">
      <c r="B44"/>
      <c r="C44"/>
      <c r="D44"/>
      <c r="E44"/>
      <c r="F44"/>
      <c r="G44"/>
      <c r="H44"/>
      <c r="I44"/>
      <c r="J44"/>
      <c r="K44"/>
      <c r="L44"/>
      <c r="M44"/>
      <c r="N44"/>
    </row>
    <row r="45" spans="2:14">
      <c r="B45"/>
      <c r="C45"/>
      <c r="D45"/>
      <c r="E45"/>
      <c r="F45"/>
      <c r="G45"/>
      <c r="H45"/>
      <c r="I45"/>
      <c r="J45"/>
      <c r="K45"/>
      <c r="L45"/>
      <c r="M45"/>
      <c r="N45"/>
    </row>
  </sheetData>
  <sheetProtection algorithmName="SHA-512" hashValue="JF1MRl01gWewFbAfYIYl26L23AUrrRutzr9uKzOFbwfeUVpGoLYIhquSwL7OOgntQcXeMzVCROi7JNm4sqZ5eg==" saltValue="cQ4iuw/WCqTxew2H4WCA4Q==" spinCount="100000" sheet="1" objects="1" scenarios="1"/>
  <hyperlinks>
    <hyperlink ref="G8" r:id="rId1" display="https://www.elgas.com.au/blog/389-lpg-conversions-kg-litres-mj-kwh-and-m3/" xr:uid="{58478AB0-9EA3-4A2F-9C19-E50FE577CEA3}"/>
    <hyperlink ref="G6" r:id="rId2" xr:uid="{2CB7236C-DE4C-4CA2-B3A6-A3115BD1CF73}"/>
    <hyperlink ref="G9" r:id="rId3" xr:uid="{B5DD89EC-B594-4A19-BBE7-3A5E608200D7}"/>
  </hyperlinks>
  <pageMargins left="0.7" right="0.7" top="0.75" bottom="0.75" header="0.3" footer="0.3"/>
  <pageSetup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D6DF7-71E0-4CF3-9E78-D17CED3293E9}">
  <sheetPr codeName="Sheet5"/>
  <dimension ref="A1"/>
  <sheetViews>
    <sheetView zoomScale="85" zoomScaleNormal="85" workbookViewId="0">
      <selection activeCell="R2" sqref="R2"/>
    </sheetView>
  </sheetViews>
  <sheetFormatPr defaultRowHeight="15"/>
  <sheetData/>
  <sheetProtection algorithmName="SHA-512" hashValue="wNP1OAso9c1vKIHA29JSiAwdwZBg+zB6y6UtLXC3IQVu2FZgFirqBm9Q8YoAQB8mKxWe6eKOyRfx4Y5/ZUf21g==" saltValue="Cv14dJeGMC2B8b1nD1850w=="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6270d6-e0e1-44d9-9147-71125ac31554" xsi:nil="true"/>
    <TaxCatchAll xmlns="21524e96-ec98-4da0-a122-419156e7d6b0">
      <Value>593</Value>
    </TaxCatchAll>
    <TaxKeywordTaxHTField xmlns="21524e96-ec98-4da0-a122-419156e7d6b0">
      <Terms xmlns="http://schemas.microsoft.com/office/infopath/2007/PartnerControls"/>
    </TaxKeywordTaxHTField>
    <k03a37f2627d4dc4ad1de93546aabd57 xmlns="376270d6-e0e1-44d9-9147-71125ac31554">
      <Terms xmlns="http://schemas.microsoft.com/office/infopath/2007/PartnerControls">
        <TermInfo xmlns="http://schemas.microsoft.com/office/infopath/2007/PartnerControls">
          <TermName xmlns="http://schemas.microsoft.com/office/infopath/2007/PartnerControls">Sector Associations</TermName>
          <TermId xmlns="http://schemas.microsoft.com/office/infopath/2007/PartnerControls">a6007bde-6c27-40d2-9998-2f06fa854c52</TermId>
        </TermInfo>
      </Terms>
    </k03a37f2627d4dc4ad1de93546aabd57>
    <C3TopicNote xmlns="21524e96-ec98-4da0-a122-419156e7d6b0">
      <Terms xmlns="http://schemas.microsoft.com/office/infopath/2007/PartnerControls"/>
    </C3TopicNote>
    <C3FinancialYearNote xmlns="21524e96-ec98-4da0-a122-419156e7d6b0">
      <Terms xmlns="http://schemas.microsoft.com/office/infopath/2007/PartnerControls"/>
    </C3FinancialYearNote>
    <AccountManager xmlns="21524e96-ec98-4da0-a122-419156e7d6b0">
      <UserInfo>
        <DisplayName>Insa Errey</DisplayName>
        <AccountId>70</AccountId>
        <AccountType/>
      </UserInfo>
    </AccountManager>
  </documentManagement>
</p:properties>
</file>

<file path=customXml/item2.xml>��< ? x m l   v e r s i o n = " 1 . 0 "   e n c o d i n g = " u t f - 1 6 " ? > < D a t a M a s h u p   x m l n s = " h t t p : / / s c h e m a s . m i c r o s o f t . c o m / D a t a M a s h u p " > A A A A A B Y D A A B Q S w M E F A A C A A g A j G g U W f / d / S C m A A A A 9 g A A A B I A H A B D b 2 5 m a W c v U G F j a 2 F n Z S 5 4 b W w g o h g A K K A U A A A A A A A A A A A A A A A A A A A A A A A A A A A A h Y + x D o I w G I R f h X S n L S V G Q 0 o Z X M W Y m B j j 1 p Q K j f B j a L G 8 m 4 O P 5 C u I U d T N 8 e 6 + S + 7 u 1 x v P h q Y O L r q z p o U U R Z i i Q I N q C w N l i n p 3 D B c o E 3 w j 1 U m W O h h h s M l g T Y o q 5 8 4 J I d 5 7 7 G P c d i V h l E Z k n 6 + 2 q t K N D A 1 Y J 0 F p 9 G k V / 1 t I 8 N 1 r j G A 4 i i m e s T m m n E w m z w 1 8 A T b u f a Y / J l / 2 t e s 7 L T S E 6 w M n k + T k / U E 8 A F B L A w Q U A A I A C A C M a B R 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j G g U W S i K R 7 g O A A A A E Q A A A B M A H A B G b 3 J t d W x h c y 9 T Z W N 0 a W 9 u M S 5 t I K I Y A C i g F A A A A A A A A A A A A A A A A A A A A A A A A A A A A C t O T S 7 J z M 9 T C I b Q h t Y A U E s B A i 0 A F A A C A A g A j G g U W f / d / S C m A A A A 9 g A A A B I A A A A A A A A A A A A A A A A A A A A A A E N v b m Z p Z y 9 Q Y W N r Y W d l L n h t b F B L A Q I t A B Q A A g A I A I x o F F k P y u m r p A A A A O k A A A A T A A A A A A A A A A A A A A A A A P I A A A B b Q 2 9 u d G V u d F 9 U e X B l c 1 0 u e G 1 s U E s B A i 0 A F A A C A A g A j G g U 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G G m O I g j v t M k J B V Q 0 J k y M g A A A A A A g A A A A A A A 2 Y A A M A A A A A Q A A A A X H 5 v b Y U u J T T x t + q V G i 3 N F A A A A A A E g A A A o A A A A B A A A A C a 2 9 M 3 0 o L R 4 Z 2 Z f F R + C q B 0 U A A A A E 0 F F r i B q F p u b R d 6 J l 4 Q N Z w N W q s e s m H Y A J t O C k i 3 I g v D M p N Y g b F y u t q 1 g b 5 y X 5 J Z G U X f b A b O q I G 1 j h g 8 A M M t b k h J 0 d j 3 q q e J O 4 m b X c j B J U 6 o F A A A A F G v S 4 + + 5 d V T 3 d 5 r 8 A N y n k P 5 a O c d < / 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xcel Spreadsheet" ma:contentTypeID="0x010100FBA2F251638CCE48A93329D5E27FBC110100752342217DD78349B7B458CE96B5C641" ma:contentTypeVersion="14" ma:contentTypeDescription="Create a new Excel Spreadsheet" ma:contentTypeScope="" ma:versionID="4d2ba6f9c77fd2f75ba4b9851673b6c0">
  <xsd:schema xmlns:xsd="http://www.w3.org/2001/XMLSchema" xmlns:xs="http://www.w3.org/2001/XMLSchema" xmlns:p="http://schemas.microsoft.com/office/2006/metadata/properties" xmlns:ns2="21524e96-ec98-4da0-a122-419156e7d6b0" xmlns:ns3="376270d6-e0e1-44d9-9147-71125ac31554" targetNamespace="http://schemas.microsoft.com/office/2006/metadata/properties" ma:root="true" ma:fieldsID="dc993b67346727e2889a0368b469198f" ns2:_="" ns3:_="">
    <xsd:import namespace="21524e96-ec98-4da0-a122-419156e7d6b0"/>
    <xsd:import namespace="376270d6-e0e1-44d9-9147-71125ac31554"/>
    <xsd:element name="properties">
      <xsd:complexType>
        <xsd:sequence>
          <xsd:element name="documentManagement">
            <xsd:complexType>
              <xsd:all>
                <xsd:element ref="ns2:TaxCatchAll" minOccurs="0"/>
                <xsd:element ref="ns2:AccountManager" minOccurs="0"/>
                <xsd:element ref="ns2:C3TopicNote" minOccurs="0"/>
                <xsd:element ref="ns2:TaxKeywordTaxHTField" minOccurs="0"/>
                <xsd:element ref="ns2:TaxCatchAllLabel" minOccurs="0"/>
                <xsd:element ref="ns3:k03a37f2627d4dc4ad1de93546aabd57" minOccurs="0"/>
                <xsd:element ref="ns2:C3FinancialYearNot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24e96-ec98-4da0-a122-419156e7d6b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cc75d03-3abd-4bf5-b0e2-78f43a78cac0}" ma:internalName="TaxCatchAll" ma:readOnly="false" ma:showField="CatchAllData"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AccountManager" ma:index="11" nillable="true" ma:displayName="Account Manager" ma:SharePointGroup="0" ma:internalName="AccountManag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3TopicNote" ma:index="14" nillable="true" ma:taxonomy="true" ma:internalName="C3TopicNote" ma:taxonomyFieldName="C3Topic" ma:displayName="Topic" ma:readOnly="false" ma:fieldId="{6a3fe89f-a6dd-4490-a9c1-3ef38d67b8c7}" ma:sspId="251bc273-1602-4fac-9ab0-4c4e1ac79c83" ma:termSetId="82541825-1e4c-4e18-9c16-e4bb77f46ae6" ma:anchorId="63b2c99e-de92-4879-b888-b63049546169" ma:open="true" ma:isKeyword="false">
      <xsd:complexType>
        <xsd:sequence>
          <xsd:element ref="pc:Terms" minOccurs="0" maxOccurs="1"/>
        </xsd:sequence>
      </xsd:complexType>
    </xsd:element>
    <xsd:element name="TaxKeywordTaxHTField" ma:index="15" nillable="true" ma:taxonomy="true" ma:internalName="TaxKeywordTaxHTField" ma:taxonomyFieldName="TaxKeyword" ma:displayName="Enterprise Keywords" ma:readOnly="false" ma:fieldId="{23f27201-bee3-471e-b2e7-b64fd8b7ca38}" ma:taxonomyMulti="true" ma:sspId="251bc273-1602-4fac-9ab0-4c4e1ac79c83" ma:termSetId="00000000-0000-0000-0000-000000000000" ma:anchorId="00000000-0000-0000-0000-000000000000" ma:open="true" ma:isKeyword="true">
      <xsd:complexType>
        <xsd:sequence>
          <xsd:element ref="pc:Terms" minOccurs="0" maxOccurs="1"/>
        </xsd:sequence>
      </xsd:complexType>
    </xsd:element>
    <xsd:element name="TaxCatchAllLabel" ma:index="16" nillable="true" ma:displayName="Taxonomy Catch All Column1" ma:hidden="true" ma:list="{fcc75d03-3abd-4bf5-b0e2-78f43a78cac0}" ma:internalName="TaxCatchAllLabel" ma:readOnly="true" ma:showField="CatchAllDataLabel"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C3FinancialYearNote" ma:index="18" nillable="true" ma:taxonomy="true" ma:internalName="C3FinancialYearNote" ma:taxonomyFieldName="C3FinancialYear" ma:displayName="Financial Year" ma:readOnly="false" ma:fieldId="{576f231a-00e6-4d2f-a497-c942067ed5b8}" ma:sspId="251bc273-1602-4fac-9ab0-4c4e1ac79c83" ma:termSetId="67187f8a-7802-4a97-b714-f9f1f17ed6cc"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6270d6-e0e1-44d9-9147-71125ac31554" elementFormDefault="qualified">
    <xsd:import namespace="http://schemas.microsoft.com/office/2006/documentManagement/types"/>
    <xsd:import namespace="http://schemas.microsoft.com/office/infopath/2007/PartnerControls"/>
    <xsd:element name="k03a37f2627d4dc4ad1de93546aabd57" ma:index="17" nillable="true" ma:taxonomy="true" ma:internalName="k03a37f2627d4dc4ad1de93546aabd57" ma:taxonomyFieldName="Partnership_x0020_Sector" ma:displayName="Partnership Sector" ma:readOnly="false" ma:fieldId="{403a37f2-627d-4dc4-ad1d-e93546aabd57}" ma:sspId="251bc273-1602-4fac-9ab0-4c4e1ac79c83" ma:termSetId="82541825-1e4c-4e18-9c16-e4bb77f46ae6" ma:anchorId="796e6a38-8a90-418c-9b15-cc6a15a738fb" ma:open="true" ma:isKeyword="false">
      <xsd:complexType>
        <xsd:sequence>
          <xsd:element ref="pc:Terms" minOccurs="0" maxOccurs="1"/>
        </xsd:sequence>
      </xsd:complexType>
    </xsd:element>
    <xsd:element name="lcf76f155ced4ddcb4097134ff3c332f" ma:index="1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E9FFBF-493A-45D8-8A4F-CA6B576C0C18}"/>
</file>

<file path=customXml/itemProps2.xml><?xml version="1.0" encoding="utf-8"?>
<ds:datastoreItem xmlns:ds="http://schemas.openxmlformats.org/officeDocument/2006/customXml" ds:itemID="{F29921A5-E182-490B-BE28-974025F2B853}"/>
</file>

<file path=customXml/itemProps3.xml><?xml version="1.0" encoding="utf-8"?>
<ds:datastoreItem xmlns:ds="http://schemas.openxmlformats.org/officeDocument/2006/customXml" ds:itemID="{24CAE5BD-E222-4AF1-9D76-99EA36DD2C5D}"/>
</file>

<file path=customXml/itemProps4.xml><?xml version="1.0" encoding="utf-8"?>
<ds:datastoreItem xmlns:ds="http://schemas.openxmlformats.org/officeDocument/2006/customXml" ds:itemID="{61F97682-1F10-4F8D-922E-186BB1164483}"/>
</file>

<file path=docMetadata/LabelInfo.xml><?xml version="1.0" encoding="utf-8"?>
<clbl:labelList xmlns:clbl="http://schemas.microsoft.com/office/2020/mipLabelMetadata">
  <clbl:label id="{8b1629d2-3224-41c9-a884-0f553fa9b432}" enabled="0" method="" siteId="{8b1629d2-3224-41c9-a884-0f553fa9b432}"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toby.deridder</dc:creator>
  <cp:keywords/>
  <dc:description/>
  <cp:lastModifiedBy/>
  <cp:revision/>
  <dcterms:created xsi:type="dcterms:W3CDTF">2015-06-05T18:17:20Z</dcterms:created>
  <dcterms:modified xsi:type="dcterms:W3CDTF">2025-06-13T03:24:08Z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3FinancialYearNote">
    <vt:lpwstr/>
  </property>
  <property fmtid="{D5CDD505-2E9C-101B-9397-08002B2CF9AE}" pid="4" name="C3FinancialYear">
    <vt:lpwstr/>
  </property>
  <property fmtid="{D5CDD505-2E9C-101B-9397-08002B2CF9AE}" pid="5" name="MediaServiceImageTags">
    <vt:lpwstr/>
  </property>
  <property fmtid="{D5CDD505-2E9C-101B-9397-08002B2CF9AE}" pid="6" name="ContentTypeId">
    <vt:lpwstr>0x010100FBA2F251638CCE48A93329D5E27FBC110100752342217DD78349B7B458CE96B5C641</vt:lpwstr>
  </property>
  <property fmtid="{D5CDD505-2E9C-101B-9397-08002B2CF9AE}" pid="7" name="AccountManager">
    <vt:lpwstr>155</vt:lpwstr>
  </property>
  <property fmtid="{D5CDD505-2E9C-101B-9397-08002B2CF9AE}" pid="8" name="k03a37f2627d4dc4ad1de93546aabd57">
    <vt:lpwstr/>
  </property>
  <property fmtid="{D5CDD505-2E9C-101B-9397-08002B2CF9AE}" pid="9" name="C3Topic">
    <vt:lpwstr/>
  </property>
  <property fmtid="{D5CDD505-2E9C-101B-9397-08002B2CF9AE}" pid="10" name="kddd98c5f6f34737bde028fc23de385d">
    <vt:lpwstr/>
  </property>
  <property fmtid="{D5CDD505-2E9C-101B-9397-08002B2CF9AE}" pid="11" name="ProgrammePartner">
    <vt:lpwstr/>
  </property>
  <property fmtid="{D5CDD505-2E9C-101B-9397-08002B2CF9AE}" pid="12" name="C3TopicNote">
    <vt:lpwstr/>
  </property>
  <property fmtid="{D5CDD505-2E9C-101B-9397-08002B2CF9AE}" pid="13" name="C3Region">
    <vt:lpwstr/>
  </property>
  <property fmtid="{D5CDD505-2E9C-101B-9397-08002B2CF9AE}" pid="14" name="C3RegionNote">
    <vt:lpwstr/>
  </property>
  <property fmtid="{D5CDD505-2E9C-101B-9397-08002B2CF9AE}" pid="15" name="SharedWithUsers">
    <vt:lpwstr>70;#Insa Errey;#583;#Karen Orr;#85;#Hamish Thomson;#86;#Julie Coyne</vt:lpwstr>
  </property>
  <property fmtid="{D5CDD505-2E9C-101B-9397-08002B2CF9AE}" pid="16" name="Partnership Sector">
    <vt:lpwstr>593;#Sector Associations|a6007bde-6c27-40d2-9998-2f06fa854c52</vt:lpwstr>
  </property>
  <property fmtid="{D5CDD505-2E9C-101B-9397-08002B2CF9AE}" pid="17" name="Partnership_x0020_Sector">
    <vt:lpwstr>593;#Sector Associations|a6007bde-6c27-40d2-9998-2f06fa854c52</vt:lpwstr>
  </property>
  <property fmtid="{D5CDD505-2E9C-101B-9397-08002B2CF9AE}" pid="18" name="_docset_NoMedatataSyncRequired">
    <vt:lpwstr>False</vt:lpwstr>
  </property>
</Properties>
</file>