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8_{927B5EA7-0926-4250-B617-AA41056A072F}" xr6:coauthVersionLast="47" xr6:coauthVersionMax="47" xr10:uidLastSave="{00000000-0000-0000-0000-000000000000}"/>
  <bookViews>
    <workbookView xWindow="-23850" yWindow="-21720" windowWidth="38640" windowHeight="21120" tabRatio="521" activeTab="1" xr2:uid="{00000000-000D-0000-FFFF-FFFF00000000}"/>
  </bookViews>
  <sheets>
    <sheet name="Sheet1" sheetId="10" r:id="rId1"/>
    <sheet name="Site Overview" sheetId="9" r:id="rId2"/>
  </sheets>
  <definedNames>
    <definedName name="_xlnm.Print_Area" localSheetId="1">'Site Overview'!$A$2:$L$37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" i="9" l="1"/>
  <c r="Z34" i="9"/>
  <c r="U34" i="9"/>
  <c r="T34" i="9"/>
  <c r="S34" i="9"/>
  <c r="R34" i="9"/>
  <c r="Q34" i="9"/>
  <c r="Z33" i="9"/>
  <c r="Y33" i="9"/>
  <c r="X33" i="9"/>
  <c r="W33" i="9"/>
  <c r="T33" i="9"/>
  <c r="S33" i="9"/>
  <c r="R33" i="9"/>
  <c r="Q33" i="9"/>
  <c r="P33" i="9"/>
  <c r="O34" i="9"/>
  <c r="O33" i="9"/>
  <c r="Z32" i="9"/>
  <c r="X32" i="9"/>
  <c r="W25" i="9"/>
  <c r="AC11" i="9"/>
  <c r="C5" i="9" s="1"/>
  <c r="P34" i="9"/>
  <c r="V34" i="9"/>
  <c r="W34" i="9"/>
  <c r="X34" i="9"/>
  <c r="Y34" i="9"/>
  <c r="O26" i="9"/>
  <c r="AC26" i="9" s="1" a="1"/>
  <c r="AC26" i="9" s="1"/>
  <c r="U33" i="9"/>
  <c r="V33" i="9"/>
  <c r="O25" i="9"/>
  <c r="P32" i="9"/>
  <c r="Q32" i="9"/>
  <c r="R32" i="9"/>
  <c r="S32" i="9"/>
  <c r="T32" i="9"/>
  <c r="U32" i="9"/>
  <c r="V32" i="9"/>
  <c r="Y32" i="9"/>
  <c r="O32" i="9"/>
  <c r="P26" i="9"/>
  <c r="Q26" i="9"/>
  <c r="R26" i="9"/>
  <c r="S26" i="9"/>
  <c r="T26" i="9"/>
  <c r="U26" i="9"/>
  <c r="V26" i="9"/>
  <c r="W26" i="9"/>
  <c r="X26" i="9"/>
  <c r="Y26" i="9"/>
  <c r="Z26" i="9"/>
  <c r="P25" i="9"/>
  <c r="Q25" i="9"/>
  <c r="R25" i="9"/>
  <c r="S25" i="9"/>
  <c r="T25" i="9"/>
  <c r="U25" i="9"/>
  <c r="V25" i="9"/>
  <c r="X25" i="9"/>
  <c r="Y25" i="9"/>
  <c r="Z25" i="9"/>
  <c r="P37" i="9" l="1"/>
  <c r="R37" i="9"/>
  <c r="T37" i="9"/>
  <c r="X37" i="9"/>
  <c r="Y37" i="9"/>
  <c r="U37" i="9"/>
  <c r="Z37" i="9"/>
  <c r="O37" i="9"/>
  <c r="S36" i="9"/>
  <c r="S37" i="9"/>
  <c r="Q36" i="9"/>
  <c r="Q37" i="9"/>
  <c r="V36" i="9"/>
  <c r="V37" i="9"/>
  <c r="W28" i="9"/>
  <c r="P35" i="9"/>
  <c r="S35" i="9"/>
  <c r="V35" i="9"/>
  <c r="T35" i="9"/>
  <c r="Q35" i="9"/>
  <c r="U35" i="9"/>
  <c r="R35" i="9"/>
  <c r="R36" i="9"/>
  <c r="Y28" i="9"/>
  <c r="Z28" i="9"/>
  <c r="X28" i="9"/>
  <c r="W36" i="9"/>
  <c r="Z36" i="9"/>
  <c r="P28" i="9"/>
  <c r="Y36" i="9"/>
  <c r="T28" i="9"/>
  <c r="X36" i="9"/>
  <c r="S28" i="9"/>
  <c r="Q28" i="9"/>
  <c r="O28" i="9"/>
  <c r="T36" i="9"/>
  <c r="Y35" i="9"/>
  <c r="O35" i="9"/>
  <c r="X35" i="9"/>
  <c r="U36" i="9"/>
  <c r="Z35" i="9"/>
  <c r="O36" i="9"/>
  <c r="W32" i="9"/>
  <c r="W37" i="9" s="1"/>
  <c r="V28" i="9"/>
  <c r="U28" i="9"/>
  <c r="R28" i="9"/>
  <c r="P36" i="9"/>
  <c r="W35" i="9" l="1"/>
  <c r="P24" i="9"/>
  <c r="Q24" i="9"/>
  <c r="R24" i="9"/>
  <c r="S24" i="9"/>
  <c r="T24" i="9"/>
  <c r="U24" i="9"/>
  <c r="V24" i="9"/>
  <c r="W24" i="9"/>
  <c r="X24" i="9"/>
  <c r="Y24" i="9"/>
  <c r="Z24" i="9"/>
  <c r="O24" i="9"/>
  <c r="AC12" i="9"/>
  <c r="AC13" i="9"/>
  <c r="N20" i="9"/>
  <c r="N19" i="9"/>
  <c r="N13" i="9"/>
  <c r="N12" i="9"/>
  <c r="I5" i="9"/>
  <c r="Y29" i="9" l="1"/>
  <c r="Y27" i="9"/>
  <c r="X27" i="9"/>
  <c r="X29" i="9"/>
  <c r="Z29" i="9"/>
  <c r="Z27" i="9"/>
  <c r="R27" i="9"/>
  <c r="R29" i="9"/>
  <c r="W27" i="9"/>
  <c r="W29" i="9"/>
  <c r="U27" i="9"/>
  <c r="U29" i="9"/>
  <c r="Q29" i="9"/>
  <c r="Q27" i="9"/>
  <c r="V29" i="9"/>
  <c r="V27" i="9"/>
  <c r="T27" i="9"/>
  <c r="T29" i="9"/>
  <c r="S27" i="9"/>
  <c r="S29" i="9"/>
  <c r="P27" i="9"/>
  <c r="P29" i="9"/>
  <c r="AC32" i="9" a="1"/>
  <c r="AC32" i="9" s="1"/>
  <c r="AE32" i="9" s="1"/>
  <c r="AC24" i="9" a="1"/>
  <c r="AC24" i="9" s="1"/>
  <c r="AE24" i="9" s="1"/>
  <c r="AE27" i="9" s="1"/>
  <c r="O27" i="9"/>
  <c r="AC25" i="9" a="1"/>
  <c r="AC25" i="9" s="1"/>
  <c r="AE25" i="9" s="1"/>
  <c r="AC34" i="9" a="1"/>
  <c r="AC34" i="9" s="1"/>
  <c r="AC33" i="9" a="1"/>
  <c r="AC33" i="9" s="1"/>
  <c r="AE33" i="9" s="1"/>
  <c r="O29" i="9"/>
  <c r="AC7" i="9"/>
  <c r="AB11" i="9" s="1" a="1"/>
  <c r="AB11" i="9" s="1"/>
  <c r="AE28" i="9" l="1"/>
  <c r="AB28" i="9" a="1"/>
  <c r="AB28" i="9" s="1"/>
  <c r="AB13" i="9" a="1"/>
  <c r="AB13" i="9" s="1"/>
  <c r="AB19" i="9" a="1"/>
  <c r="AB19" i="9" s="1"/>
  <c r="AB24" i="9" a="1"/>
  <c r="AB24" i="9" s="1"/>
  <c r="AB20" i="9" a="1"/>
  <c r="AB20" i="9" s="1"/>
  <c r="AB18" i="9" a="1"/>
  <c r="AB18" i="9" s="1"/>
  <c r="AB34" i="9" a="1"/>
  <c r="AB34" i="9" s="1"/>
  <c r="AB33" i="9" a="1"/>
  <c r="AB33" i="9" s="1"/>
  <c r="AB25" i="9" a="1"/>
  <c r="AB25" i="9" s="1"/>
  <c r="AB26" i="9" a="1"/>
  <c r="AB26" i="9" s="1"/>
  <c r="AB36" i="9" a="1"/>
  <c r="AB36" i="9" s="1"/>
  <c r="AB12" i="9" a="1"/>
  <c r="AB12" i="9" s="1"/>
  <c r="AB35" i="9" a="1"/>
  <c r="AB35" i="9" s="1"/>
  <c r="AB32" i="9" a="1"/>
  <c r="AB32" i="9" s="1"/>
  <c r="AB27" i="9" a="1"/>
  <c r="AB27" i="9" s="1"/>
  <c r="AE36" i="9"/>
  <c r="AC36" i="9"/>
  <c r="C6" i="9"/>
  <c r="AC27" i="9"/>
  <c r="C11" i="9"/>
  <c r="K5" i="9"/>
  <c r="C10" i="9" s="1"/>
  <c r="AC28" i="9"/>
  <c r="K6" i="9"/>
  <c r="L6" i="9" s="1"/>
  <c r="AE35" i="9"/>
  <c r="AC35" i="9"/>
  <c r="A2" i="9"/>
  <c r="G2" i="9"/>
  <c r="K11" i="9" l="1"/>
  <c r="AB29" i="9"/>
  <c r="AB37" i="9"/>
  <c r="AE29" i="9"/>
  <c r="K12" i="9" s="1"/>
  <c r="C7" i="9"/>
  <c r="D7" i="9"/>
  <c r="AC37" i="9"/>
  <c r="AC29" i="9"/>
  <c r="K7" i="9"/>
  <c r="L7" i="9"/>
  <c r="AE37" i="9"/>
  <c r="L12" i="9" s="1"/>
  <c r="C12" i="9" l="1"/>
  <c r="D12" i="9" s="1"/>
  <c r="D6" i="9" l="1"/>
  <c r="D11" i="9" l="1"/>
  <c r="L11" i="9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<sst xmlns="http://schemas.openxmlformats.org/spreadsheetml/2006/main" count="88" uniqueCount="60">
  <si>
    <t>SELECT FUEL</t>
  </si>
  <si>
    <t>Natural Gas</t>
  </si>
  <si>
    <t>Diesel</t>
  </si>
  <si>
    <t>By Energy Source</t>
  </si>
  <si>
    <t>Current Month:</t>
  </si>
  <si>
    <t>November 2022</t>
  </si>
  <si>
    <t>← Input month</t>
  </si>
  <si>
    <t>LPG</t>
  </si>
  <si>
    <t>Electricity (kWh):</t>
  </si>
  <si>
    <t>Thermal Fuel:</t>
  </si>
  <si>
    <t>← Select thermal fuel type</t>
  </si>
  <si>
    <t>SELECT</t>
  </si>
  <si>
    <t>Energy Change (kWh):</t>
  </si>
  <si>
    <t>Fuel Measurement:</t>
  </si>
  <si>
    <t>kWh</t>
  </si>
  <si>
    <t>← Select Fuel measurement unit</t>
  </si>
  <si>
    <t>Energy Intensity (kWh/kg):</t>
  </si>
  <si>
    <t>Production Measure:</t>
  </si>
  <si>
    <t>kg</t>
  </si>
  <si>
    <t>← Select production unit</t>
  </si>
  <si>
    <t>Current Month</t>
  </si>
  <si>
    <t>GJ</t>
  </si>
  <si>
    <r>
      <t>Electricity emission factor (kg.CO</t>
    </r>
    <r>
      <rPr>
        <vertAlign val="subscript"/>
        <sz val="9"/>
        <color theme="1"/>
        <rFont val="Franklin Gothic Book"/>
        <family val="2"/>
      </rPr>
      <t>2</t>
    </r>
    <r>
      <rPr>
        <sz val="9"/>
        <color theme="1"/>
        <rFont val="Franklin Gothic Book"/>
        <family val="2"/>
      </rPr>
      <t>e/kWh)</t>
    </r>
  </si>
  <si>
    <t>Litres</t>
  </si>
  <si>
    <r>
      <t>Total Energy &amp; CO</t>
    </r>
    <r>
      <rPr>
        <b/>
        <vertAlign val="subscript"/>
        <sz val="16"/>
        <color theme="3"/>
        <rFont val="Franklin Gothic Medium"/>
        <family val="2"/>
      </rPr>
      <t>2</t>
    </r>
  </si>
  <si>
    <r>
      <t xml:space="preserve">Input current year energy and production data </t>
    </r>
    <r>
      <rPr>
        <sz val="9"/>
        <color theme="1"/>
        <rFont val="Calibri"/>
        <family val="2"/>
      </rPr>
      <t>↓</t>
    </r>
  </si>
  <si>
    <r>
      <t>Thermal emission factor (kg.CO</t>
    </r>
    <r>
      <rPr>
        <vertAlign val="subscript"/>
        <sz val="9"/>
        <color theme="1"/>
        <rFont val="Franklin Gothic Book"/>
        <family val="2"/>
      </rPr>
      <t>2</t>
    </r>
    <r>
      <rPr>
        <sz val="9"/>
        <color theme="1"/>
        <rFont val="Franklin Gothic Book"/>
        <family val="2"/>
      </rPr>
      <t>e/kWh)</t>
    </r>
  </si>
  <si>
    <t>Energy (kWh):</t>
  </si>
  <si>
    <t>Current 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</si>
  <si>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</si>
  <si>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</si>
  <si>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</si>
  <si>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</si>
  <si>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</si>
  <si>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</si>
  <si>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</si>
  <si>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</si>
  <si>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</si>
  <si>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</si>
  <si>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</si>
  <si>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</si>
  <si>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CM</t>
  </si>
  <si>
    <t>YTD</t>
  </si>
  <si>
    <r>
      <t>CO</t>
    </r>
    <r>
      <rPr>
        <b/>
        <vertAlign val="subscript"/>
        <sz val="10"/>
        <color theme="1"/>
        <rFont val="Franklin Gothic Book"/>
        <family val="2"/>
      </rPr>
      <t>2</t>
    </r>
    <r>
      <rPr>
        <b/>
        <sz val="10"/>
        <color theme="1"/>
        <rFont val="Franklin Gothic Book"/>
        <family val="2"/>
      </rPr>
      <t xml:space="preserve"> Change (tonnes CO</t>
    </r>
    <r>
      <rPr>
        <b/>
        <vertAlign val="subscript"/>
        <sz val="10"/>
        <color theme="1"/>
        <rFont val="Franklin Gothic Book"/>
        <family val="2"/>
      </rPr>
      <t>2</t>
    </r>
    <r>
      <rPr>
        <b/>
        <sz val="10"/>
        <color theme="1"/>
        <rFont val="Franklin Gothic Book"/>
        <family val="2"/>
      </rPr>
      <t>e)</t>
    </r>
  </si>
  <si>
    <t>Electricity kWh</t>
  </si>
  <si>
    <t>tonnes</t>
  </si>
  <si>
    <r>
      <t>CO</t>
    </r>
    <r>
      <rPr>
        <b/>
        <vertAlign val="subscript"/>
        <sz val="10"/>
        <color theme="1"/>
        <rFont val="Franklin Gothic Book"/>
        <family val="2"/>
      </rPr>
      <t>2</t>
    </r>
    <r>
      <rPr>
        <b/>
        <sz val="10"/>
        <color theme="1"/>
        <rFont val="Franklin Gothic Book"/>
        <family val="2"/>
      </rPr>
      <t xml:space="preserve"> Intensity (kg.CO</t>
    </r>
    <r>
      <rPr>
        <b/>
        <vertAlign val="subscript"/>
        <sz val="10"/>
        <color theme="1"/>
        <rFont val="Franklin Gothic Book"/>
        <family val="2"/>
      </rPr>
      <t>2</t>
    </r>
    <r>
      <rPr>
        <b/>
        <sz val="10"/>
        <color theme="1"/>
        <rFont val="Franklin Gothic Book"/>
        <family val="2"/>
      </rPr>
      <t>e/kg):</t>
    </r>
  </si>
  <si>
    <t>Energy Performance</t>
  </si>
  <si>
    <r>
      <t xml:space="preserve">Input baseline year </t>
    </r>
    <r>
      <rPr>
        <sz val="9"/>
        <color theme="1"/>
        <rFont val="Calibri"/>
        <family val="2"/>
      </rPr>
      <t>↓</t>
    </r>
  </si>
  <si>
    <t>Baseline Year:</t>
  </si>
  <si>
    <t>20xx</t>
  </si>
  <si>
    <r>
      <t xml:space="preserve">Input baseline year energy and production data </t>
    </r>
    <r>
      <rPr>
        <sz val="11"/>
        <color theme="1"/>
        <rFont val="Franklin Gothic Book"/>
        <family val="2"/>
      </rPr>
      <t>↑</t>
    </r>
  </si>
  <si>
    <t>Calcs — Current</t>
  </si>
  <si>
    <t>Thermal kWh</t>
  </si>
  <si>
    <t>Production kg</t>
  </si>
  <si>
    <t>Electricity Intensity</t>
  </si>
  <si>
    <t>Thermal Intensity</t>
  </si>
  <si>
    <t>Total kWh</t>
  </si>
  <si>
    <t>Calcs — Baseline</t>
  </si>
  <si>
    <t>Energy Calculator for the EPS Plastics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</si>
</sst>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\+0%;\-0%;0%"/>
    <numFmt numFmtId="165" formatCode="&quot;$&quot;#,##0"/>
    <numFmt numFmtId="166" formatCode="0.0;0.0"/>
    <numFmt numFmtId="167" formatCode="#,##0;[Red]#,##0"/>
    <numFmt numFmtId="168" formatCode="&quot;$&quot;#,##0;[Red]&quot;$&quot;#,##0"/>
    <numFmt numFmtId="169" formatCode="#,##0.0;[Red]#,##0.0"/>
    <numFmt numFmtId="170" formatCode="#,##0.00;[Red]#,##0.00"/>
    <numFmt numFmtId="171" formatCode="0.000"/>
    <numFmt numFmtId="172" formatCode="#,##0.000"/>
  </numFmts>
  <fonts count="3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 Light"/>
      <family val="2"/>
    </font>
    <font>
      <b/>
      <sz val="16"/>
      <color theme="0"/>
      <name val="Calibri Light"/>
      <family val="2"/>
    </font>
    <font>
      <sz val="8"/>
      <name val="Calibri Light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 Light"/>
      <family val="2"/>
    </font>
    <font>
      <b/>
      <sz val="16"/>
      <color theme="3"/>
      <name val="Calibri Light"/>
      <family val="2"/>
    </font>
    <font>
      <sz val="11"/>
      <color rgb="FFC00000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</font>
    <font>
      <b/>
      <sz val="11"/>
      <color theme="1"/>
      <name val="Franklin Gothic Medium"/>
      <family val="2"/>
    </font>
    <font>
      <sz val="11"/>
      <color theme="1"/>
      <name val="Franklin Gothic Medium"/>
      <family val="2"/>
    </font>
    <font>
      <b/>
      <sz val="16"/>
      <color theme="3"/>
      <name val="Franklin Gothic Medium"/>
      <family val="2"/>
    </font>
    <font>
      <b/>
      <vertAlign val="subscript"/>
      <sz val="16"/>
      <color theme="3"/>
      <name val="Franklin Gothic Medium"/>
      <family val="2"/>
    </font>
    <font>
      <b/>
      <sz val="10"/>
      <color theme="1"/>
      <name val="Franklin Gothic Book"/>
      <family val="2"/>
    </font>
    <font>
      <b/>
      <sz val="11"/>
      <color theme="5"/>
      <name val="Franklin Gothic Book"/>
      <family val="2"/>
    </font>
    <font>
      <b/>
      <sz val="16"/>
      <color theme="3"/>
      <name val="Franklin Gothic Book"/>
      <family val="2"/>
    </font>
    <font>
      <b/>
      <sz val="11"/>
      <color theme="1"/>
      <name val="Franklin Gothic Book"/>
      <family val="2"/>
    </font>
    <font>
      <sz val="11"/>
      <color theme="1"/>
      <name val="Franklin Gothic Book"/>
      <family val="2"/>
    </font>
    <font>
      <sz val="9"/>
      <color theme="1"/>
      <name val="Franklin Gothic Book"/>
      <family val="2"/>
    </font>
    <font>
      <vertAlign val="subscript"/>
      <sz val="9"/>
      <color theme="1"/>
      <name val="Franklin Gothic Book"/>
      <family val="2"/>
    </font>
    <font>
      <b/>
      <vertAlign val="subscript"/>
      <sz val="10"/>
      <color theme="1"/>
      <name val="Franklin Gothic Book"/>
      <family val="2"/>
    </font>
    <font>
      <sz val="24"/>
      <color theme="0"/>
      <name val="Franklin Gothic Medium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1B496"/>
        <bgColor indexed="64"/>
      </patternFill>
    </fill>
    <fill>
      <patternFill patternType="solid">
        <fgColor rgb="FF164057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4">
    <xf numFmtId="0" fontId="0" fillId="0" borderId="0" xfId="0"/>
    <xf numFmtId="3" fontId="0" fillId="0" borderId="0" xfId="0" applyNumberFormat="1"/>
    <xf numFmtId="0" fontId="0" fillId="0" borderId="1" xfId="0" applyBorder="1"/>
    <xf numFmtId="164" fontId="3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12" fillId="0" borderId="0" xfId="0" applyFont="1"/>
    <xf numFmtId="1" fontId="0" fillId="0" borderId="0" xfId="0" applyNumberFormat="1"/>
    <xf numFmtId="0" fontId="11" fillId="0" borderId="0" xfId="0" applyFont="1" applyAlignment="1">
      <alignment horizontal="center"/>
    </xf>
    <xf numFmtId="3" fontId="5" fillId="0" borderId="0" xfId="0" applyNumberFormat="1" applyFont="1" applyAlignment="1">
      <alignment wrapText="1"/>
    </xf>
    <xf numFmtId="166" fontId="13" fillId="0" borderId="0" xfId="0" applyNumberFormat="1" applyFont="1" applyAlignment="1">
      <alignment horizontal="center" wrapText="1"/>
    </xf>
    <xf numFmtId="3" fontId="13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wrapText="1"/>
    </xf>
    <xf numFmtId="168" fontId="13" fillId="0" borderId="0" xfId="0" applyNumberFormat="1" applyFont="1" applyAlignment="1">
      <alignment horizontal="right" wrapText="1"/>
    </xf>
    <xf numFmtId="3" fontId="13" fillId="0" borderId="0" xfId="0" applyNumberFormat="1" applyFont="1" applyAlignment="1">
      <alignment horizontal="left" wrapText="1"/>
    </xf>
    <xf numFmtId="49" fontId="5" fillId="0" borderId="2" xfId="0" applyNumberFormat="1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/>
    </xf>
    <xf numFmtId="4" fontId="0" fillId="0" borderId="0" xfId="0" applyNumberFormat="1"/>
    <xf numFmtId="171" fontId="0" fillId="0" borderId="0" xfId="0" applyNumberFormat="1"/>
    <xf numFmtId="172" fontId="0" fillId="0" borderId="0" xfId="0" applyNumberFormat="1"/>
    <xf numFmtId="0" fontId="16" fillId="0" borderId="0" xfId="0" applyFont="1"/>
    <xf numFmtId="3" fontId="16" fillId="0" borderId="0" xfId="0" applyNumberFormat="1" applyFont="1"/>
    <xf numFmtId="2" fontId="16" fillId="0" borderId="0" xfId="0" applyNumberFormat="1" applyFont="1"/>
    <xf numFmtId="1" fontId="16" fillId="0" borderId="0" xfId="0" applyNumberFormat="1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wrapText="1"/>
    </xf>
    <xf numFmtId="165" fontId="1" fillId="0" borderId="0" xfId="0" applyNumberFormat="1" applyFont="1" applyAlignment="1">
      <alignment horizontal="left" wrapText="1"/>
    </xf>
    <xf numFmtId="3" fontId="1" fillId="0" borderId="0" xfId="0" applyNumberFormat="1" applyFont="1"/>
    <xf numFmtId="0" fontId="19" fillId="0" borderId="0" xfId="0" applyFont="1" applyAlignment="1">
      <alignment horizontal="center"/>
    </xf>
    <xf numFmtId="3" fontId="0" fillId="4" borderId="8" xfId="0" applyNumberFormat="1" applyFill="1" applyBorder="1"/>
    <xf numFmtId="3" fontId="0" fillId="4" borderId="11" xfId="0" applyNumberFormat="1" applyFill="1" applyBorder="1"/>
    <xf numFmtId="0" fontId="0" fillId="4" borderId="0" xfId="0" applyFill="1" applyAlignment="1">
      <alignment horizontal="right"/>
    </xf>
    <xf numFmtId="3" fontId="0" fillId="4" borderId="9" xfId="0" applyNumberFormat="1" applyFill="1" applyBorder="1"/>
    <xf numFmtId="3" fontId="0" fillId="4" borderId="12" xfId="0" applyNumberFormat="1" applyFill="1" applyBorder="1"/>
    <xf numFmtId="3" fontId="23" fillId="0" borderId="2" xfId="0" applyNumberFormat="1" applyFont="1" applyBorder="1" applyAlignment="1">
      <alignment horizontal="right" wrapText="1"/>
    </xf>
    <xf numFmtId="0" fontId="24" fillId="0" borderId="0" xfId="0" applyFont="1" applyAlignment="1">
      <alignment horizontal="center"/>
    </xf>
    <xf numFmtId="167" fontId="23" fillId="0" borderId="2" xfId="0" applyNumberFormat="1" applyFont="1" applyBorder="1" applyAlignment="1">
      <alignment horizontal="right" wrapText="1"/>
    </xf>
    <xf numFmtId="3" fontId="23" fillId="0" borderId="2" xfId="0" applyNumberFormat="1" applyFont="1" applyBorder="1" applyAlignment="1">
      <alignment horizontal="left" wrapText="1"/>
    </xf>
    <xf numFmtId="170" fontId="23" fillId="0" borderId="2" xfId="0" applyNumberFormat="1" applyFont="1" applyBorder="1" applyAlignment="1">
      <alignment horizontal="right" wrapText="1"/>
    </xf>
    <xf numFmtId="0" fontId="25" fillId="0" borderId="0" xfId="0" applyFont="1"/>
    <xf numFmtId="49" fontId="26" fillId="4" borderId="0" xfId="0" applyNumberFormat="1" applyFont="1" applyFill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/>
    </xf>
    <xf numFmtId="0" fontId="26" fillId="4" borderId="0" xfId="0" applyFont="1" applyFill="1"/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6" fillId="0" borderId="6" xfId="0" applyFont="1" applyBorder="1"/>
    <xf numFmtId="3" fontId="26" fillId="0" borderId="7" xfId="0" applyNumberFormat="1" applyFont="1" applyBorder="1"/>
    <xf numFmtId="0" fontId="26" fillId="0" borderId="10" xfId="0" applyFont="1" applyBorder="1"/>
    <xf numFmtId="0" fontId="18" fillId="0" borderId="5" xfId="0" applyFont="1" applyBorder="1"/>
    <xf numFmtId="0" fontId="18" fillId="0" borderId="0" xfId="0" applyFont="1"/>
    <xf numFmtId="0" fontId="26" fillId="0" borderId="0" xfId="0" applyFont="1"/>
    <xf numFmtId="171" fontId="27" fillId="0" borderId="0" xfId="0" applyNumberFormat="1" applyFont="1"/>
    <xf numFmtId="0" fontId="27" fillId="0" borderId="0" xfId="0" applyFont="1"/>
    <xf numFmtId="171" fontId="27" fillId="0" borderId="0" xfId="0" applyNumberFormat="1" applyFont="1" applyAlignment="1">
      <alignment vertical="top"/>
    </xf>
    <xf numFmtId="0" fontId="27" fillId="0" borderId="0" xfId="0" applyFont="1" applyAlignment="1">
      <alignment vertical="top"/>
    </xf>
    <xf numFmtId="3" fontId="26" fillId="0" borderId="0" xfId="0" applyNumberFormat="1" applyFont="1"/>
    <xf numFmtId="169" fontId="23" fillId="0" borderId="2" xfId="0" applyNumberFormat="1" applyFont="1" applyBorder="1" applyAlignment="1">
      <alignment horizontal="right" wrapText="1"/>
    </xf>
    <xf numFmtId="170" fontId="23" fillId="0" borderId="0" xfId="0" applyNumberFormat="1" applyFont="1" applyAlignment="1">
      <alignment horizontal="right" wrapText="1"/>
    </xf>
    <xf numFmtId="0" fontId="30" fillId="5" borderId="0" xfId="0" applyFont="1" applyFill="1" applyAlignment="1">
      <alignment horizontal="center" vertical="center"/>
    </xf>
    <xf numFmtId="3" fontId="22" fillId="0" borderId="4" xfId="0" applyNumberFormat="1" applyFont="1" applyBorder="1" applyAlignment="1">
      <alignment horizontal="right" wrapText="1"/>
    </xf>
    <xf numFmtId="0" fontId="18" fillId="3" borderId="3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15" fillId="0" borderId="3" xfId="0" applyFont="1" applyBorder="1" applyAlignment="1">
      <alignment horizontal="right" vertical="top"/>
    </xf>
    <xf numFmtId="0" fontId="1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center" wrapText="1"/>
    </xf>
    <xf numFmtId="3" fontId="22" fillId="0" borderId="2" xfId="0" applyNumberFormat="1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24">
    <dxf>
      <font>
        <b/>
        <i val="0"/>
        <strike val="0"/>
        <color theme="8" tint="-0.24994659260841701"/>
      </font>
    </dxf>
    <dxf>
      <font>
        <b/>
        <i val="0"/>
        <strike val="0"/>
        <color theme="4"/>
      </font>
    </dxf>
    <dxf>
      <font>
        <color rgb="FFC00000"/>
      </font>
    </dxf>
    <dxf>
      <font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theme="4"/>
      </font>
    </dxf>
    <dxf>
      <font>
        <color rgb="FFC00000"/>
      </font>
    </dxf>
    <dxf>
      <font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theme="4"/>
      </font>
    </dxf>
    <dxf>
      <font>
        <b/>
        <i val="0"/>
        <strike val="0"/>
        <color theme="8" tint="-0.24994659260841701"/>
      </font>
    </dxf>
    <dxf>
      <font>
        <b/>
        <i val="0"/>
        <strike val="0"/>
        <color theme="8" tint="-0.24994659260841701"/>
      </font>
    </dxf>
    <dxf>
      <font>
        <b/>
        <i val="0"/>
        <strike val="0"/>
        <color theme="4"/>
      </font>
    </dxf>
    <dxf>
      <font>
        <b/>
        <i val="0"/>
        <strike val="0"/>
        <color theme="4"/>
      </font>
    </dxf>
    <dxf>
      <font>
        <b/>
        <i val="0"/>
        <strike val="0"/>
        <color theme="8" tint="-0.24994659260841701"/>
      </font>
      <fill>
        <patternFill patternType="none">
          <bgColor auto="1"/>
        </patternFill>
      </fill>
    </dxf>
    <dxf>
      <font>
        <b/>
        <i val="0"/>
        <strike val="0"/>
        <color theme="8" tint="-0.24994659260841701"/>
      </font>
      <fill>
        <patternFill patternType="none">
          <bgColor auto="1"/>
        </patternFill>
      </fill>
    </dxf>
    <dxf>
      <font>
        <b/>
        <i val="0"/>
        <strike val="0"/>
        <color rgb="FF00B050"/>
      </font>
    </dxf>
    <dxf>
      <font>
        <b/>
        <i val="0"/>
        <strike val="0"/>
        <color theme="4"/>
      </font>
    </dxf>
    <dxf>
      <font>
        <color rgb="FFC00000"/>
      </font>
    </dxf>
    <dxf>
      <font>
        <color rgb="FF00B050"/>
      </font>
    </dxf>
    <dxf>
      <font>
        <color rgb="FFC00000"/>
      </font>
    </dxf>
    <dxf>
      <font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theme="4"/>
      </font>
    </dxf>
  </dxfs>
  <tableStyles count="0" defaultTableStyle="TableStyleMedium2" defaultPivotStyle="PivotStyleMedium9"/>
  <colors>
    <mruColors>
      <color rgb="FF164057"/>
      <color rgb="FF41B496"/>
      <color rgb="FFFB15D5"/>
      <color rgb="FF9A7500"/>
      <color rgb="FFC0504D"/>
      <color rgb="FFD09E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2"/>
                </a:solidFill>
                <a:latin typeface="Franklin Gothic Medium" panose="020B0603020102020204" pitchFamily="34" charset="0"/>
                <a:ea typeface="+mn-ea"/>
                <a:cs typeface="+mn-cs"/>
              </a:defRPr>
            </a:pPr>
            <a:r>
              <a:rPr kumimoji="0" lang="en-NZ" sz="1200" b="0" i="0" u="none" strike="noStrike" kern="1200" cap="none" spc="0" normalizeH="0" baseline="0" noProof="0">
                <a:ln>
                  <a:noFill/>
                </a:ln>
                <a:solidFill>
                  <a:schemeClr val="accent2"/>
                </a:solidFill>
                <a:effectLst/>
                <a:uLnTx/>
                <a:uFillTx/>
                <a:latin typeface="Franklin Gothic Medium" panose="020B0603020102020204" pitchFamily="34" charset="0"/>
              </a:rPr>
              <a:t>YTD Monthly Energy Use (kWh)</a:t>
            </a:r>
          </a:p>
        </c:rich>
      </c:tx>
      <c:layout>
        <c:manualLayout>
          <c:xMode val="edge"/>
          <c:yMode val="edge"/>
          <c:x val="0.3695027603573644"/>
          <c:y val="3.279326018456666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2"/>
              </a:solidFill>
              <a:latin typeface="Franklin Gothic Medium" panose="020B0603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576430238923906"/>
          <c:y val="6.1849409901326889E-2"/>
          <c:w val="0.86157347552477404"/>
          <c:h val="0.78279237555234937"/>
        </c:manualLayout>
      </c:layout>
      <c:barChart>
        <c:barDir val="col"/>
        <c:grouping val="clustered"/>
        <c:varyColors val="0"/>
        <c:ser>
          <c:idx val="0"/>
          <c:order val="0"/>
          <c:tx>
            <c:v>Current Year</c:v>
          </c:tx>
          <c:spPr>
            <a:pattFill prst="dkUpDiag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'Site Overview'!$O$10:$Z$10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'Site Overview'!$O$29:$Z$29</c:f>
              <c:numCache>
                <c:formatCode>#,##0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73-4469-A03F-23BFA8E5E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17662120"/>
        <c:axId val="417654672"/>
      </c:barChart>
      <c:barChart>
        <c:barDir val="col"/>
        <c:grouping val="clustered"/>
        <c:varyColors val="0"/>
        <c:ser>
          <c:idx val="2"/>
          <c:order val="1"/>
          <c:tx>
            <c:v>Baseline</c:v>
          </c:tx>
          <c:spPr>
            <a:noFill/>
            <a:ln w="22225"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cat>
            <c:strRef>
              <c:f>'Site Overview'!#REF!</c:f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>'Site Overview'!$O$37:$Z$37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73-4469-A03F-23BFA8E5E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19074064"/>
        <c:axId val="419077984"/>
      </c:barChart>
      <c:catAx>
        <c:axId val="417662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654672"/>
        <c:crosses val="autoZero"/>
        <c:auto val="1"/>
        <c:lblAlgn val="ctr"/>
        <c:lblOffset val="100"/>
        <c:noMultiLvlLbl val="0"/>
      </c:catAx>
      <c:valAx>
        <c:axId val="41765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662120"/>
        <c:crosses val="autoZero"/>
        <c:crossBetween val="between"/>
      </c:valAx>
      <c:valAx>
        <c:axId val="419077984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419074064"/>
        <c:crosses val="max"/>
        <c:crossBetween val="between"/>
      </c:valAx>
      <c:catAx>
        <c:axId val="419074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9077984"/>
        <c:crosses val="autoZero"/>
        <c:auto val="1"/>
        <c:lblAlgn val="ctr"/>
        <c:lblOffset val="100"/>
        <c:noMultiLvlLbl val="0"/>
      </c:catAx>
      <c:dTable>
        <c:showHorzBorder val="1"/>
        <c:showVertBorder val="0"/>
        <c:showOutline val="0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accent2"/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38098</xdr:colOff>
      <xdr:row>1</xdr:row>
      <xdr:rowOff>165100</xdr:rowOff>
    </xdr:from>
    <xdr:to>
      <xdr:col>16</xdr:col>
      <xdr:colOff>180976</xdr:colOff>
      <xdr:row>6</xdr:row>
      <xdr:rowOff>63501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0BDD44-EDCC-44AE-CFFD-08C00D74F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61498" y="355600"/>
          <a:ext cx="1489078" cy="8509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13</xdr:row>
      <xdr:rowOff>19049</xdr:rowOff>
    </xdr:from>
    <xdr:to>
      <xdr:col>0</xdr:col>
      <xdr:colOff>495300</xdr:colOff>
      <xdr:row>14</xdr:row>
      <xdr:rowOff>1357</xdr:rowOff>
    </xdr:to>
    <xdr:pic>
      <xdr:nvPicPr>
        <xdr:cNvPr id="8" name="Graphic 16" descr="High Voltag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25" y="4886324"/>
          <a:ext cx="485775" cy="4776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74706</xdr:rowOff>
    </xdr:from>
    <xdr:to>
      <xdr:col>12</xdr:col>
      <xdr:colOff>2138</xdr:colOff>
      <xdr:row>37</xdr:row>
      <xdr:rowOff>190500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D7AB2F67-9E1F-413C-8972-476751B18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81803</xdr:colOff>
      <xdr:row>8</xdr:row>
      <xdr:rowOff>140633</xdr:rowOff>
    </xdr:from>
    <xdr:ext cx="542925" cy="542925"/>
    <xdr:pic>
      <xdr:nvPicPr>
        <xdr:cNvPr id="2" name="Graphic 9" descr="Monthly calendar">
          <a:extLst>
            <a:ext uri="{FF2B5EF4-FFF2-40B4-BE49-F238E27FC236}">
              <a16:creationId xmlns:a16="http://schemas.microsoft.com/office/drawing/2014/main" id="{A24A3714-5EAB-4C3B-A758-205B6C116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81803" y="2577913"/>
          <a:ext cx="542925" cy="542925"/>
        </a:xfrm>
        <a:prstGeom prst="rect">
          <a:avLst/>
        </a:prstGeom>
      </xdr:spPr>
    </xdr:pic>
    <xdr:clientData/>
  </xdr:oneCellAnchor>
  <xdr:twoCellAnchor>
    <xdr:from>
      <xdr:col>0</xdr:col>
      <xdr:colOff>140074</xdr:colOff>
      <xdr:row>3</xdr:row>
      <xdr:rowOff>151279</xdr:rowOff>
    </xdr:from>
    <xdr:to>
      <xdr:col>0</xdr:col>
      <xdr:colOff>578224</xdr:colOff>
      <xdr:row>3</xdr:row>
      <xdr:rowOff>589429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B626A898-45D1-4568-98A0-F22AE6D587B9}"/>
            </a:ext>
          </a:extLst>
        </xdr:cNvPr>
        <xdr:cNvGrpSpPr/>
      </xdr:nvGrpSpPr>
      <xdr:grpSpPr>
        <a:xfrm>
          <a:off x="143249" y="487455"/>
          <a:ext cx="438150" cy="438150"/>
          <a:chOff x="8181975" y="1638300"/>
          <a:chExt cx="438150" cy="438150"/>
        </a:xfrm>
        <a:solidFill>
          <a:schemeClr val="tx2"/>
        </a:solidFill>
      </xdr:grpSpPr>
      <xdr:sp macro="" textlink="">
        <xdr:nvSpPr>
          <xdr:cNvPr id="4" name="Partial Circle 10">
            <a:extLst>
              <a:ext uri="{FF2B5EF4-FFF2-40B4-BE49-F238E27FC236}">
                <a16:creationId xmlns:a16="http://schemas.microsoft.com/office/drawing/2014/main" id="{CDACC1DF-07AC-37F2-3948-8AD2828B2E9B}"/>
              </a:ext>
            </a:extLst>
          </xdr:cNvPr>
          <xdr:cNvSpPr/>
        </xdr:nvSpPr>
        <xdr:spPr>
          <a:xfrm>
            <a:off x="8181975" y="1676400"/>
            <a:ext cx="400050" cy="400050"/>
          </a:xfrm>
          <a:prstGeom prst="pie">
            <a:avLst/>
          </a:prstGeom>
          <a:solidFill>
            <a:schemeClr val="tx2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NZ" sz="1100">
              <a:solidFill>
                <a:schemeClr val="tx1"/>
              </a:solidFill>
            </a:endParaRPr>
          </a:p>
        </xdr:txBody>
      </xdr:sp>
      <xdr:sp macro="" textlink="">
        <xdr:nvSpPr>
          <xdr:cNvPr id="5" name="Partial Circle 18">
            <a:extLst>
              <a:ext uri="{FF2B5EF4-FFF2-40B4-BE49-F238E27FC236}">
                <a16:creationId xmlns:a16="http://schemas.microsoft.com/office/drawing/2014/main" id="{C3ED4273-92DD-A72E-BDA2-F2C3BF309C9E}"/>
              </a:ext>
            </a:extLst>
          </xdr:cNvPr>
          <xdr:cNvSpPr/>
        </xdr:nvSpPr>
        <xdr:spPr>
          <a:xfrm>
            <a:off x="8220075" y="1638300"/>
            <a:ext cx="400050" cy="400050"/>
          </a:xfrm>
          <a:prstGeom prst="pie">
            <a:avLst>
              <a:gd name="adj1" fmla="val 16151613"/>
              <a:gd name="adj2" fmla="val 21599999"/>
            </a:avLst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NZ" sz="1100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Energy NZ">
  <a:themeElements>
    <a:clrScheme name="Energy NZ">
      <a:dk1>
        <a:sysClr val="windowText" lastClr="000000"/>
      </a:dk1>
      <a:lt1>
        <a:sysClr val="window" lastClr="FFFFFF"/>
      </a:lt1>
      <a:dk2>
        <a:srgbClr val="0E3D59"/>
      </a:dk2>
      <a:lt2>
        <a:srgbClr val="EEEEEE"/>
      </a:lt2>
      <a:accent1>
        <a:srgbClr val="C4161C"/>
      </a:accent1>
      <a:accent2>
        <a:srgbClr val="0F364C"/>
      </a:accent2>
      <a:accent3>
        <a:srgbClr val="939598"/>
      </a:accent3>
      <a:accent4>
        <a:srgbClr val="231F20"/>
      </a:accent4>
      <a:accent5>
        <a:srgbClr val="16C444"/>
      </a:accent5>
      <a:accent6>
        <a:srgbClr val="00771F"/>
      </a:accent6>
      <a:hlink>
        <a:srgbClr val="0F364C"/>
      </a:hlink>
      <a:folHlink>
        <a:srgbClr val="C4161C"/>
      </a:folHlink>
    </a:clrScheme>
    <a:fontScheme name="Energy NZ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>
          <a:solidFill>
            <a:schemeClr val="accent1"/>
          </a:solidFill>
        </a:ln>
      </a:spPr>
      <a:bodyPr rtlCol="0" anchor="ctr"/>
      <a:lstStyle>
        <a:defPPr algn="ctr">
          <a:defRPr sz="1800" dirty="0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2700"/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rtlCol="0">
        <a:spAutoFit/>
      </a:bodyPr>
      <a:lstStyle>
        <a:defPPr>
          <a:defRPr sz="1800" dirty="0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Energy NZ" id="{18F895D0-58E4-4CE5-8B06-FDFE2139C68B}" vid="{D86A3C5A-6215-41D6-B71C-C01E15F88E0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5183F-6ABE-4A49-9E00-F4ED0F5EEC39}">
  <dimension ref="A1:Q8"/>
  <sheetViews>
    <sheetView workbookViewId="0">
      <selection activeCell="Q41" sqref="Q41"/>
    </sheetView>
  </sheetViews>
  <sheetFormatPr defaultColWidth="8.81640625" defaultRowHeight="14.5" x14ac:dyDescent="0.35"/>
  <cols>
    <col min="15" max="15" width="8.81640625" customWidth="1"/>
  </cols>
  <sheetData>
    <row r="1" spans="1:17" ht="15" customHeight="1" x14ac:dyDescent="0.35">
      <c r="A1" s="66" t="s">
        <v>59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ht="15" customHeight="1" x14ac:dyDescent="0.3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ht="15" customHeight="1" x14ac:dyDescent="0.3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ht="15" customHeight="1" x14ac:dyDescent="0.3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</row>
    <row r="5" spans="1:17" ht="15" customHeight="1" x14ac:dyDescent="0.3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</row>
    <row r="6" spans="1:17" ht="15" customHeight="1" x14ac:dyDescent="0.35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</row>
    <row r="7" spans="1:17" ht="15" customHeight="1" x14ac:dyDescent="0.35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</row>
    <row r="8" spans="1:17" ht="15" customHeight="1" x14ac:dyDescent="0.3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</row>
  </sheetData>
  <mergeCells count="1">
    <mergeCell ref="A1:Q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AF37"/>
  <sheetViews>
    <sheetView showGridLines="0" tabSelected="1" zoomScale="85" zoomScaleNormal="85" zoomScalePageLayoutView="90" workbookViewId="0">
      <selection activeCell="X34" sqref="X34"/>
    </sheetView>
  </sheetViews>
  <sheetFormatPr defaultColWidth="8.81640625" defaultRowHeight="14.5" x14ac:dyDescent="0.35"/>
  <cols>
    <col min="1" max="1" width="11.81640625" customWidth="1"/>
    <col min="2" max="2" width="11" customWidth="1"/>
    <col min="3" max="3" width="12.453125" customWidth="1"/>
    <col min="4" max="4" width="2.1796875" customWidth="1"/>
    <col min="5" max="5" width="11.1796875" customWidth="1"/>
    <col min="6" max="6" width="1.453125" customWidth="1"/>
    <col min="7" max="7" width="7.81640625" customWidth="1"/>
    <col min="8" max="8" width="2.1796875" customWidth="1"/>
    <col min="9" max="9" width="11.81640625" customWidth="1"/>
    <col min="10" max="10" width="11" customWidth="1"/>
    <col min="11" max="11" width="12.453125" customWidth="1"/>
    <col min="12" max="12" width="2.1796875" customWidth="1"/>
    <col min="14" max="14" width="17.81640625" customWidth="1"/>
    <col min="15" max="15" width="10.81640625" customWidth="1"/>
    <col min="16" max="16" width="9.453125" bestFit="1" customWidth="1"/>
    <col min="17" max="17" width="10.453125" customWidth="1"/>
    <col min="18" max="18" width="8.81640625" customWidth="1"/>
    <col min="19" max="19" width="9.81640625" bestFit="1" customWidth="1"/>
    <col min="20" max="20" width="12" bestFit="1" customWidth="1"/>
    <col min="21" max="22" width="9.1796875" bestFit="1" customWidth="1"/>
    <col min="23" max="23" width="10" bestFit="1" customWidth="1"/>
    <col min="24" max="26" width="9.453125" bestFit="1" customWidth="1"/>
    <col min="27" max="27" width="8" customWidth="1"/>
    <col min="28" max="28" width="8.81640625" hidden="1" customWidth="1"/>
    <col min="29" max="29" width="10.81640625" hidden="1" customWidth="1"/>
    <col min="30" max="30" width="4" hidden="1" customWidth="1"/>
    <col min="31" max="31" width="11.1796875" hidden="1" customWidth="1"/>
  </cols>
  <sheetData>
    <row r="1" spans="1:31" ht="2.9" customHeight="1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AE1" t="s">
        <v>0</v>
      </c>
    </row>
    <row r="2" spans="1:31" ht="19.399999999999999" customHeight="1" x14ac:dyDescent="0.4">
      <c r="A2" s="68" t="str">
        <f>"Baseline Year: "&amp;N17</f>
        <v>Baseline Year: 20xx</v>
      </c>
      <c r="B2" s="68"/>
      <c r="C2" s="68"/>
      <c r="D2" s="68"/>
      <c r="E2" s="68"/>
      <c r="F2" s="35"/>
      <c r="G2" s="68" t="str">
        <f>"Current Month: "&amp;O4</f>
        <v>Current Month: November 2022</v>
      </c>
      <c r="H2" s="68"/>
      <c r="I2" s="68"/>
      <c r="J2" s="68"/>
      <c r="K2" s="68"/>
      <c r="L2" s="68"/>
      <c r="AE2" t="s">
        <v>1</v>
      </c>
    </row>
    <row r="3" spans="1:31" ht="5.9" customHeight="1" x14ac:dyDescent="0.35">
      <c r="A3" s="16"/>
      <c r="B3" s="16"/>
      <c r="C3" s="16"/>
      <c r="D3" s="16"/>
      <c r="E3" s="16"/>
      <c r="F3" s="4"/>
      <c r="G3" s="16"/>
      <c r="H3" s="16"/>
      <c r="I3" s="16"/>
      <c r="J3" s="16"/>
      <c r="K3" s="16"/>
      <c r="L3" s="16"/>
      <c r="AE3" t="s">
        <v>2</v>
      </c>
    </row>
    <row r="4" spans="1:31" s="4" customFormat="1" ht="48.65" customHeight="1" x14ac:dyDescent="0.5">
      <c r="A4" s="69" t="s">
        <v>3</v>
      </c>
      <c r="B4" s="69"/>
      <c r="C4" s="69"/>
      <c r="D4" s="69"/>
      <c r="E4" s="69"/>
      <c r="F4" s="21"/>
      <c r="G4" s="20"/>
      <c r="H4" s="20"/>
      <c r="I4" s="20"/>
      <c r="J4" s="31"/>
      <c r="K4" s="31"/>
      <c r="L4" s="31"/>
      <c r="N4" s="46" t="s">
        <v>4</v>
      </c>
      <c r="O4" s="47" t="s">
        <v>5</v>
      </c>
      <c r="P4" s="48"/>
      <c r="Q4" s="49" t="s">
        <v>6</v>
      </c>
      <c r="R4" s="48"/>
      <c r="S4" s="48"/>
      <c r="T4" s="5"/>
      <c r="U4" s="5"/>
      <c r="V4" s="5"/>
      <c r="W4" s="5"/>
      <c r="X4" s="5"/>
      <c r="AE4" s="4" t="s">
        <v>7</v>
      </c>
    </row>
    <row r="5" spans="1:31" s="5" customFormat="1" ht="28.4" customHeight="1" x14ac:dyDescent="0.5">
      <c r="A5" s="67" t="s">
        <v>8</v>
      </c>
      <c r="B5" s="67"/>
      <c r="C5" s="41">
        <f>AC11</f>
        <v>0</v>
      </c>
      <c r="D5" s="42"/>
      <c r="E5" s="12"/>
      <c r="F5" s="32"/>
      <c r="G5" s="13"/>
      <c r="H5" s="13"/>
      <c r="I5" s="67" t="str">
        <f>CONCATENATE(O5," (kWh):")</f>
        <v>Natural Gas (kWh):</v>
      </c>
      <c r="J5" s="67"/>
      <c r="K5" s="41">
        <f>AC25</f>
        <v>0</v>
      </c>
      <c r="L5" s="42"/>
      <c r="N5" s="46" t="s">
        <v>9</v>
      </c>
      <c r="O5" s="50" t="s">
        <v>1</v>
      </c>
      <c r="P5" s="48"/>
      <c r="Q5" s="51" t="s">
        <v>10</v>
      </c>
      <c r="R5" s="48"/>
      <c r="S5" s="48"/>
      <c r="Z5" s="4"/>
      <c r="AA5" s="4"/>
      <c r="AB5" s="4"/>
      <c r="AC5" s="4"/>
      <c r="AD5" s="4"/>
      <c r="AE5" s="4" t="s">
        <v>11</v>
      </c>
    </row>
    <row r="6" spans="1:31" s="6" customFormat="1" ht="28.4" customHeight="1" x14ac:dyDescent="0.4">
      <c r="A6" s="67" t="s">
        <v>12</v>
      </c>
      <c r="B6" s="67"/>
      <c r="C6" s="43">
        <f>AC24-AC32</f>
        <v>0</v>
      </c>
      <c r="D6" s="44" t="str">
        <f>IF(C6&gt;0,"▲",IF(C6=0,"",IF(C6&lt;0,"▼")))</f>
        <v/>
      </c>
      <c r="E6" s="72"/>
      <c r="F6" s="72"/>
      <c r="G6" s="18"/>
      <c r="H6" s="19"/>
      <c r="I6" s="67" t="s">
        <v>12</v>
      </c>
      <c r="J6" s="67"/>
      <c r="K6" s="43">
        <f>AC25-AC33</f>
        <v>0</v>
      </c>
      <c r="L6" s="44" t="str">
        <f>IF(K6&gt;0,"▲",IF(K6=0,"",IF(K6&lt;0,"▼")))</f>
        <v/>
      </c>
      <c r="N6" s="46" t="s">
        <v>13</v>
      </c>
      <c r="O6" s="50" t="s">
        <v>14</v>
      </c>
      <c r="P6" s="52"/>
      <c r="Q6" s="51" t="s">
        <v>15</v>
      </c>
      <c r="R6" s="52"/>
      <c r="S6" s="52"/>
      <c r="Z6" s="4"/>
      <c r="AA6" s="4"/>
      <c r="AB6" s="4"/>
      <c r="AC6" s="4"/>
      <c r="AD6" s="4"/>
      <c r="AE6" s="4" t="s">
        <v>14</v>
      </c>
    </row>
    <row r="7" spans="1:31" s="6" customFormat="1" ht="28.4" customHeight="1" x14ac:dyDescent="0.4">
      <c r="A7" s="67" t="s">
        <v>16</v>
      </c>
      <c r="B7" s="67"/>
      <c r="C7" s="45" t="e">
        <f>AC27</f>
        <v>#DIV/0!</v>
      </c>
      <c r="D7" s="44" t="e">
        <f>IF((AC27-AC35)&gt;0,"▲",IF((AC27-AC35)=0,"",IF((AC27-AC35)&lt;0,"▼")))</f>
        <v>#DIV/0!</v>
      </c>
      <c r="E7" s="17"/>
      <c r="F7" s="17"/>
      <c r="G7" s="18"/>
      <c r="H7" s="19"/>
      <c r="I7" s="67" t="s">
        <v>16</v>
      </c>
      <c r="J7" s="67"/>
      <c r="K7" s="45" t="e">
        <f>AC28</f>
        <v>#DIV/0!</v>
      </c>
      <c r="L7" s="44" t="e">
        <f>IF((AC28-AC36)&gt;0,"▲",IF((AC28-AC36)=0,"",IF((AC28-AC36)&lt;0,"▼")))</f>
        <v>#DIV/0!</v>
      </c>
      <c r="N7" s="46" t="s">
        <v>17</v>
      </c>
      <c r="O7" s="50" t="s">
        <v>18</v>
      </c>
      <c r="P7" s="52"/>
      <c r="Q7" s="51" t="s">
        <v>19</v>
      </c>
      <c r="R7" s="52"/>
      <c r="S7" s="52"/>
      <c r="Z7" s="4"/>
      <c r="AA7" s="4"/>
      <c r="AB7" t="s">
        <v>20</v>
      </c>
      <c r="AC7" t="str">
        <f>IF(ISBLANK(P11),O10,IF(ISBLANK(Q11),P10,IF(ISBLANK(R11),Q10,IF(ISBLANK(S11),R10,IF(ISBLANK(T11),S10,IF(ISBLANK(U11),T10,IF(ISBLANK(V11),U10,IF(ISBLANK(W11),V10,IF(ISBLANK(X11),W10,IF(ISBLANK(Y11),X10,IF(ISBLANK(Z11),Y10,IF(Z11&gt;0,Z10,"Jan"))))))))))))</f>
        <v>Jan</v>
      </c>
      <c r="AD7" s="4"/>
      <c r="AE7" s="4" t="s">
        <v>21</v>
      </c>
    </row>
    <row r="8" spans="1:31" ht="31.5" customHeight="1" x14ac:dyDescent="0.4">
      <c r="A8" s="70"/>
      <c r="B8" s="70"/>
      <c r="C8" s="70"/>
      <c r="E8" s="71"/>
      <c r="F8" s="71"/>
      <c r="G8" s="71"/>
      <c r="J8" s="70"/>
      <c r="K8" s="70"/>
      <c r="L8" s="70"/>
      <c r="R8" s="59">
        <v>7.4200000000000002E-2</v>
      </c>
      <c r="S8" s="60" t="s">
        <v>22</v>
      </c>
      <c r="T8" s="58"/>
      <c r="U8" s="58"/>
      <c r="Z8" s="4"/>
      <c r="AA8" s="4"/>
      <c r="AD8" s="4"/>
      <c r="AE8" s="4" t="s">
        <v>23</v>
      </c>
    </row>
    <row r="9" spans="1:31" ht="48.75" customHeight="1" x14ac:dyDescent="0.65">
      <c r="A9" s="69" t="s">
        <v>24</v>
      </c>
      <c r="B9" s="69"/>
      <c r="C9" s="69"/>
      <c r="D9" s="69"/>
      <c r="E9" s="69"/>
      <c r="F9" s="21"/>
      <c r="G9" s="20"/>
      <c r="H9" s="20"/>
      <c r="I9" s="20"/>
      <c r="J9" s="31"/>
      <c r="K9" s="31"/>
      <c r="L9" s="31"/>
      <c r="N9" s="29" t="s">
        <v>25</v>
      </c>
      <c r="P9" s="1"/>
      <c r="R9" s="61">
        <f>IF(O5="Natural Gas",0.194,IF(O5="Diesel",0.249,IF(O5="LPG",0.219,"")))</f>
        <v>0.19400000000000001</v>
      </c>
      <c r="S9" s="62" t="s">
        <v>26</v>
      </c>
      <c r="T9" s="63"/>
      <c r="U9" s="58"/>
      <c r="Z9" s="4"/>
      <c r="AA9" s="4"/>
      <c r="AC9" s="4"/>
      <c r="AD9" s="4"/>
      <c r="AE9" s="4" t="s">
        <v>18</v>
      </c>
    </row>
    <row r="10" spans="1:31" ht="28.4" customHeight="1" x14ac:dyDescent="0.5">
      <c r="A10" s="67" t="s">
        <v>27</v>
      </c>
      <c r="B10" s="67"/>
      <c r="C10" s="41">
        <f>C5+K5</f>
        <v>0</v>
      </c>
      <c r="D10" s="42"/>
      <c r="E10" s="12"/>
      <c r="F10" s="32"/>
      <c r="G10" s="13"/>
      <c r="H10" s="13"/>
      <c r="I10" s="14"/>
      <c r="J10" s="33"/>
      <c r="K10" s="13"/>
      <c r="L10" s="15"/>
      <c r="N10" s="56" t="s">
        <v>28</v>
      </c>
      <c r="O10" s="53" t="s">
        <v>29</v>
      </c>
      <c r="P10" s="53" t="s">
        <v>30</v>
      </c>
      <c r="Q10" s="53" t="s">
        <v>31</v>
      </c>
      <c r="R10" s="53" t="s">
        <v>32</v>
      </c>
      <c r="S10" s="53" t="s">
        <v>33</v>
      </c>
      <c r="T10" s="53" t="s">
        <v>34</v>
      </c>
      <c r="U10" s="53" t="s">
        <v>35</v>
      </c>
      <c r="V10" s="53" t="s">
        <v>36</v>
      </c>
      <c r="W10" s="53" t="s">
        <v>37</v>
      </c>
      <c r="X10" s="53" t="s">
        <v>38</v>
      </c>
      <c r="Y10" s="53" t="s">
        <v>39</v>
      </c>
      <c r="Z10" s="53" t="s">
        <v>40</v>
      </c>
      <c r="AA10" s="4"/>
      <c r="AB10" s="10" t="s">
        <v>41</v>
      </c>
      <c r="AC10" t="s">
        <v>42</v>
      </c>
      <c r="AD10" s="4"/>
      <c r="AE10" s="4" t="s">
        <v>18</v>
      </c>
    </row>
    <row r="11" spans="1:31" ht="28.4" customHeight="1" x14ac:dyDescent="0.45">
      <c r="A11" s="67" t="s">
        <v>12</v>
      </c>
      <c r="B11" s="67"/>
      <c r="C11" s="43">
        <f>(AC24+AC25)-(AC32+AC33)</f>
        <v>0</v>
      </c>
      <c r="D11" s="44" t="str">
        <f>IF(C11&gt;0,"▲",IF(C11=0,"",IF(C11&lt;0,"▼")))</f>
        <v/>
      </c>
      <c r="E11" s="72"/>
      <c r="F11" s="72"/>
      <c r="G11" s="18"/>
      <c r="H11" s="19"/>
      <c r="I11" s="73" t="s">
        <v>43</v>
      </c>
      <c r="J11" s="73"/>
      <c r="K11" s="64">
        <f>((AE24+AE25)-(AE32+AE33))/1000</f>
        <v>0</v>
      </c>
      <c r="L11" s="44" t="str">
        <f>IF(K11&gt;0,"▲",IF(K11=0,"",IF(K11&lt;0,"▼")))</f>
        <v/>
      </c>
      <c r="N11" s="54" t="s">
        <v>44</v>
      </c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4"/>
      <c r="AB11" s="1" cm="1">
        <f t="array" ref="AB11">SUM(IF(AC$7=O$10:Z$10,O11:Z11))</f>
        <v>0</v>
      </c>
      <c r="AC11" s="1">
        <f>SUM(O11:Z11)</f>
        <v>0</v>
      </c>
      <c r="AD11" s="4"/>
      <c r="AE11" s="4" t="s">
        <v>45</v>
      </c>
    </row>
    <row r="12" spans="1:31" ht="28.4" customHeight="1" x14ac:dyDescent="0.4">
      <c r="A12" s="67" t="s">
        <v>16</v>
      </c>
      <c r="B12" s="67"/>
      <c r="C12" s="45" t="e">
        <f>(C7+K7)</f>
        <v>#DIV/0!</v>
      </c>
      <c r="D12" s="44" t="e">
        <f>IF(C12&gt;AC37,"▲",IF(C12=AC37,"",IF(C12&lt;AC37,"▼")))</f>
        <v>#DIV/0!</v>
      </c>
      <c r="E12" s="17"/>
      <c r="F12" s="17"/>
      <c r="G12" s="18"/>
      <c r="H12" s="19"/>
      <c r="I12" s="73" t="s">
        <v>46</v>
      </c>
      <c r="J12" s="73"/>
      <c r="K12" s="65" t="e">
        <f>AE29</f>
        <v>#DIV/0!</v>
      </c>
      <c r="L12" s="44" t="e">
        <f>IF(AE29&gt;AE37,"▲",IF(AE29=AE37,"",IF(AE29&lt;AE37,"▼")))</f>
        <v>#DIV/0!</v>
      </c>
      <c r="N12" s="54" t="str">
        <f>CONCATENATE(O5," ",IF(O6="SELECT","",O6))</f>
        <v>Natural Gas kWh</v>
      </c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4"/>
      <c r="AB12" s="1" cm="1">
        <f t="array" ref="AB12">SUM(IF(AC$7=O$10:Z$10,O12:Z12))</f>
        <v>0</v>
      </c>
      <c r="AC12" s="1">
        <f t="shared" ref="AC12:AC13" si="0">SUM(O12:Z12)</f>
        <v>0</v>
      </c>
      <c r="AD12" s="4"/>
    </row>
    <row r="13" spans="1:31" ht="31" customHeight="1" x14ac:dyDescent="0.4">
      <c r="A13" s="70"/>
      <c r="B13" s="70"/>
      <c r="C13" s="70"/>
      <c r="D13" s="34"/>
      <c r="E13" s="71"/>
      <c r="F13" s="71"/>
      <c r="G13" s="71"/>
      <c r="H13" s="3"/>
      <c r="I13" s="3"/>
      <c r="J13" s="71"/>
      <c r="K13" s="70"/>
      <c r="L13" s="70"/>
      <c r="M13" s="29"/>
      <c r="N13" s="55" t="str">
        <f>CONCATENATE("Production"," ",O7)</f>
        <v>Production kg</v>
      </c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B13" s="1" cm="1">
        <f t="array" ref="AB13">SUM(IF(AC$7=O$10:Z$10,O13:Z13))</f>
        <v>0</v>
      </c>
      <c r="AC13" s="1">
        <f t="shared" si="0"/>
        <v>0</v>
      </c>
    </row>
    <row r="14" spans="1:31" ht="39.65" customHeight="1" x14ac:dyDescent="0.4">
      <c r="A14" s="69" t="s">
        <v>47</v>
      </c>
      <c r="B14" s="69"/>
      <c r="C14" s="69"/>
      <c r="D14" s="69"/>
      <c r="E14" s="69"/>
      <c r="F14" s="8"/>
      <c r="G14" s="8"/>
      <c r="H14" s="8"/>
      <c r="I14" s="8"/>
      <c r="J14" s="8"/>
      <c r="K14" s="8"/>
      <c r="L14" s="8"/>
      <c r="M14" s="7"/>
      <c r="O14" s="7"/>
      <c r="P14" s="7"/>
      <c r="Q14" s="7"/>
      <c r="R14" s="7"/>
    </row>
    <row r="15" spans="1:31" x14ac:dyDescent="0.3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7"/>
      <c r="N15" s="29" t="s">
        <v>48</v>
      </c>
      <c r="O15" s="7"/>
      <c r="P15" s="7"/>
      <c r="Q15" s="7"/>
      <c r="R15" s="7"/>
    </row>
    <row r="16" spans="1:31" ht="15" x14ac:dyDescent="0.4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7"/>
      <c r="N16" s="57" t="s">
        <v>49</v>
      </c>
    </row>
    <row r="17" spans="1:32" ht="15" x14ac:dyDescent="0.4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30"/>
      <c r="N17" s="38" t="s">
        <v>50</v>
      </c>
      <c r="O17" s="53" t="s">
        <v>29</v>
      </c>
      <c r="P17" s="53" t="s">
        <v>30</v>
      </c>
      <c r="Q17" s="53" t="s">
        <v>31</v>
      </c>
      <c r="R17" s="53" t="s">
        <v>32</v>
      </c>
      <c r="S17" s="53" t="s">
        <v>33</v>
      </c>
      <c r="T17" s="53" t="s">
        <v>34</v>
      </c>
      <c r="U17" s="53" t="s">
        <v>35</v>
      </c>
      <c r="V17" s="53" t="s">
        <v>36</v>
      </c>
      <c r="W17" s="53" t="s">
        <v>37</v>
      </c>
      <c r="X17" s="53" t="s">
        <v>38</v>
      </c>
      <c r="Y17" s="53" t="s">
        <v>39</v>
      </c>
      <c r="Z17" s="53" t="s">
        <v>40</v>
      </c>
      <c r="AB17" s="1"/>
      <c r="AC17" s="1"/>
    </row>
    <row r="18" spans="1:32" ht="15" x14ac:dyDescent="0.4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N18" s="54" t="s">
        <v>44</v>
      </c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9"/>
      <c r="AB18" s="1" cm="1">
        <f t="array" ref="AB18">SUM(IF(AC$7=O$10:Z$10,O18:Z18))</f>
        <v>0</v>
      </c>
      <c r="AC18" s="1"/>
    </row>
    <row r="19" spans="1:32" ht="15" x14ac:dyDescent="0.4">
      <c r="N19" s="54" t="str">
        <f>CONCATENATE(O5," ",IF(O6="SELECT","",O6))</f>
        <v>Natural Gas kWh</v>
      </c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40"/>
      <c r="AB19" s="1" cm="1">
        <f t="array" ref="AB19">SUM(IF(AC$7=O$10:Z$10,O19:Z19))</f>
        <v>0</v>
      </c>
      <c r="AC19" s="1"/>
    </row>
    <row r="20" spans="1:32" ht="15" x14ac:dyDescent="0.4">
      <c r="N20" s="55" t="str">
        <f>CONCATENATE("Production"," ",O7)</f>
        <v>Production kg</v>
      </c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40"/>
      <c r="AB20" s="1" cm="1">
        <f t="array" ref="AB20">SUM(IF(AC$7=O$10:Z$10,O20:Z20))</f>
        <v>0</v>
      </c>
      <c r="AC20" s="1"/>
    </row>
    <row r="21" spans="1:32" ht="15" x14ac:dyDescent="0.4">
      <c r="O21" s="49" t="s">
        <v>51</v>
      </c>
      <c r="P21" s="58"/>
      <c r="Q21" s="58"/>
      <c r="R21" s="58"/>
      <c r="AD21" s="11"/>
      <c r="AE21" s="11"/>
      <c r="AF21" s="11"/>
    </row>
    <row r="22" spans="1:32" x14ac:dyDescent="0.35">
      <c r="AD22" s="11"/>
      <c r="AE22" s="11"/>
      <c r="AF22" s="11"/>
    </row>
    <row r="23" spans="1:32" x14ac:dyDescent="0.35">
      <c r="N23" s="25" t="s">
        <v>52</v>
      </c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D23" s="11"/>
      <c r="AE23" s="11"/>
      <c r="AF23" s="11"/>
    </row>
    <row r="24" spans="1:32" x14ac:dyDescent="0.35">
      <c r="N24" s="25" t="s">
        <v>44</v>
      </c>
      <c r="O24" s="25" t="e">
        <f>IF(ISBLANK(O11),NA(),O11)</f>
        <v>#N/A</v>
      </c>
      <c r="P24" s="25" t="e">
        <f t="shared" ref="P24:Z24" si="1">IF(ISBLANK(P11),NA(),P11)</f>
        <v>#N/A</v>
      </c>
      <c r="Q24" s="25" t="e">
        <f t="shared" si="1"/>
        <v>#N/A</v>
      </c>
      <c r="R24" s="25" t="e">
        <f t="shared" si="1"/>
        <v>#N/A</v>
      </c>
      <c r="S24" s="25" t="e">
        <f t="shared" si="1"/>
        <v>#N/A</v>
      </c>
      <c r="T24" s="25" t="e">
        <f t="shared" si="1"/>
        <v>#N/A</v>
      </c>
      <c r="U24" s="25" t="e">
        <f t="shared" si="1"/>
        <v>#N/A</v>
      </c>
      <c r="V24" s="25" t="e">
        <f t="shared" si="1"/>
        <v>#N/A</v>
      </c>
      <c r="W24" s="25" t="e">
        <f t="shared" si="1"/>
        <v>#N/A</v>
      </c>
      <c r="X24" s="25" t="e">
        <f t="shared" si="1"/>
        <v>#N/A</v>
      </c>
      <c r="Y24" s="25" t="e">
        <f t="shared" si="1"/>
        <v>#N/A</v>
      </c>
      <c r="Z24" s="25" t="e">
        <f t="shared" si="1"/>
        <v>#N/A</v>
      </c>
      <c r="AB24" s="1" t="e" cm="1">
        <f t="array" ref="AB24">SUM(IF(AC$7=O$10:Z$10,O24:Z24))</f>
        <v>#N/A</v>
      </c>
      <c r="AC24" s="1" cm="1">
        <f t="array" ref="AC24">SUM(IF(ISERROR(O24:Z24),0,O24:Z24))</f>
        <v>0</v>
      </c>
      <c r="AD24" s="11"/>
      <c r="AE24" s="23">
        <f>AC24*R8</f>
        <v>0</v>
      </c>
      <c r="AF24" s="11"/>
    </row>
    <row r="25" spans="1:32" x14ac:dyDescent="0.35">
      <c r="N25" s="25" t="s">
        <v>53</v>
      </c>
      <c r="O25" s="26">
        <f>IF($O6="kWh",O12,IF($O6="GJ",O12/3.6*1000,IF($O5="Diesel",IF($O6="Litres",O12*10.68),IF($O5="LPG",IF($O6="kg",O12/0.536*7.38,IF($O6="Litres",O12*7.38,""))))))</f>
        <v>0</v>
      </c>
      <c r="P25" s="26">
        <f t="shared" ref="P25:Z25" si="2">IF($O6="kWh",P12,IF($O6="GJ",P12/3.6*1000,IF($O5="Diesel",IF($O6="Litres",P12*10.68),IF($O5="LPG",IF($O6="kg",P12/0.536*7.38,IF($O6="Litres",P12*7.38,""))))))</f>
        <v>0</v>
      </c>
      <c r="Q25" s="26">
        <f t="shared" si="2"/>
        <v>0</v>
      </c>
      <c r="R25" s="26">
        <f t="shared" si="2"/>
        <v>0</v>
      </c>
      <c r="S25" s="26">
        <f t="shared" si="2"/>
        <v>0</v>
      </c>
      <c r="T25" s="26">
        <f t="shared" si="2"/>
        <v>0</v>
      </c>
      <c r="U25" s="26">
        <f t="shared" si="2"/>
        <v>0</v>
      </c>
      <c r="V25" s="26">
        <f t="shared" si="2"/>
        <v>0</v>
      </c>
      <c r="W25" s="26">
        <f t="shared" si="2"/>
        <v>0</v>
      </c>
      <c r="X25" s="26">
        <f t="shared" si="2"/>
        <v>0</v>
      </c>
      <c r="Y25" s="26">
        <f t="shared" si="2"/>
        <v>0</v>
      </c>
      <c r="Z25" s="26">
        <f t="shared" si="2"/>
        <v>0</v>
      </c>
      <c r="AB25" s="1" cm="1">
        <f t="array" ref="AB25">SUM(IF(AC$7=O$10:Z$10,O25:Z25))</f>
        <v>0</v>
      </c>
      <c r="AC25" s="1" cm="1">
        <f t="array" ref="AC25">SUM(IF(ISERROR(O24:Z24),0,O25:Z25))</f>
        <v>0</v>
      </c>
      <c r="AD25" s="11"/>
      <c r="AE25" s="23">
        <f>R9*AC25</f>
        <v>0</v>
      </c>
      <c r="AF25" s="11"/>
    </row>
    <row r="26" spans="1:32" x14ac:dyDescent="0.35">
      <c r="N26" s="25" t="s">
        <v>54</v>
      </c>
      <c r="O26" s="26" t="e">
        <f>IF(ISBLANK(O13),NA(),IF($O7="kg",O13,O13*1000))</f>
        <v>#N/A</v>
      </c>
      <c r="P26" s="26" t="e">
        <f t="shared" ref="P26:Z26" si="3">IF(ISBLANK(P13),NA(),IF($O7="kg",P13,P13*1000))</f>
        <v>#N/A</v>
      </c>
      <c r="Q26" s="26" t="e">
        <f t="shared" si="3"/>
        <v>#N/A</v>
      </c>
      <c r="R26" s="26" t="e">
        <f t="shared" si="3"/>
        <v>#N/A</v>
      </c>
      <c r="S26" s="26" t="e">
        <f t="shared" si="3"/>
        <v>#N/A</v>
      </c>
      <c r="T26" s="26" t="e">
        <f t="shared" si="3"/>
        <v>#N/A</v>
      </c>
      <c r="U26" s="26" t="e">
        <f t="shared" si="3"/>
        <v>#N/A</v>
      </c>
      <c r="V26" s="26" t="e">
        <f t="shared" si="3"/>
        <v>#N/A</v>
      </c>
      <c r="W26" s="26" t="e">
        <f t="shared" si="3"/>
        <v>#N/A</v>
      </c>
      <c r="X26" s="26" t="e">
        <f t="shared" si="3"/>
        <v>#N/A</v>
      </c>
      <c r="Y26" s="26" t="e">
        <f t="shared" si="3"/>
        <v>#N/A</v>
      </c>
      <c r="Z26" s="26" t="e">
        <f t="shared" si="3"/>
        <v>#N/A</v>
      </c>
      <c r="AB26" s="1" t="e">
        <f t="array" ref="AB26">SUM(IF(AC$7=O$10:Z$10,O26:Z26))</f>
        <v>#N/A</v>
      </c>
      <c r="AC26" s="1" cm="1">
        <f t="array" ref="AC26">SUM(IF(ISERROR(O26:Z26),0,O26:Z26))</f>
        <v>0</v>
      </c>
    </row>
    <row r="27" spans="1:32" x14ac:dyDescent="0.35">
      <c r="N27" s="25" t="s">
        <v>55</v>
      </c>
      <c r="O27" s="27" t="e">
        <f>O24/O26</f>
        <v>#N/A</v>
      </c>
      <c r="P27" s="27" t="e">
        <f t="shared" ref="P27:Z27" si="4">P24/P26</f>
        <v>#N/A</v>
      </c>
      <c r="Q27" s="27" t="e">
        <f t="shared" si="4"/>
        <v>#N/A</v>
      </c>
      <c r="R27" s="27" t="e">
        <f t="shared" si="4"/>
        <v>#N/A</v>
      </c>
      <c r="S27" s="27" t="e">
        <f t="shared" si="4"/>
        <v>#N/A</v>
      </c>
      <c r="T27" s="27" t="e">
        <f t="shared" si="4"/>
        <v>#N/A</v>
      </c>
      <c r="U27" s="27" t="e">
        <f t="shared" si="4"/>
        <v>#N/A</v>
      </c>
      <c r="V27" s="27" t="e">
        <f t="shared" si="4"/>
        <v>#N/A</v>
      </c>
      <c r="W27" s="27" t="e">
        <f t="shared" si="4"/>
        <v>#N/A</v>
      </c>
      <c r="X27" s="27" t="e">
        <f t="shared" si="4"/>
        <v>#N/A</v>
      </c>
      <c r="Y27" s="27" t="e">
        <f t="shared" si="4"/>
        <v>#N/A</v>
      </c>
      <c r="Z27" s="27" t="e">
        <f t="shared" si="4"/>
        <v>#N/A</v>
      </c>
      <c r="AB27" s="22" t="e">
        <f t="array" ref="AB27">SUM(IF(AC$7=O$10:Z$10,O27:Z27))</f>
        <v>#N/A</v>
      </c>
      <c r="AC27" s="22" t="e">
        <f>AC24/AC26</f>
        <v>#DIV/0!</v>
      </c>
      <c r="AE27" s="23" t="e">
        <f>AE24/AC26</f>
        <v>#DIV/0!</v>
      </c>
    </row>
    <row r="28" spans="1:32" x14ac:dyDescent="0.35">
      <c r="N28" s="25" t="s">
        <v>56</v>
      </c>
      <c r="O28" s="27" t="e">
        <f>O25/O26</f>
        <v>#N/A</v>
      </c>
      <c r="P28" s="27" t="e">
        <f t="shared" ref="P28:Z28" si="5">P25/P26</f>
        <v>#N/A</v>
      </c>
      <c r="Q28" s="27" t="e">
        <f t="shared" si="5"/>
        <v>#N/A</v>
      </c>
      <c r="R28" s="27" t="e">
        <f t="shared" si="5"/>
        <v>#N/A</v>
      </c>
      <c r="S28" s="27" t="e">
        <f t="shared" si="5"/>
        <v>#N/A</v>
      </c>
      <c r="T28" s="27" t="e">
        <f t="shared" si="5"/>
        <v>#N/A</v>
      </c>
      <c r="U28" s="27" t="e">
        <f t="shared" si="5"/>
        <v>#N/A</v>
      </c>
      <c r="V28" s="27" t="e">
        <f t="shared" si="5"/>
        <v>#N/A</v>
      </c>
      <c r="W28" s="27" t="e">
        <f t="shared" si="5"/>
        <v>#N/A</v>
      </c>
      <c r="X28" s="27" t="e">
        <f t="shared" si="5"/>
        <v>#N/A</v>
      </c>
      <c r="Y28" s="27" t="e">
        <f t="shared" si="5"/>
        <v>#N/A</v>
      </c>
      <c r="Z28" s="27" t="e">
        <f t="shared" si="5"/>
        <v>#N/A</v>
      </c>
      <c r="AB28" s="22" t="e">
        <f t="array" ref="AB28">SUM(IF(AC$7=O$10:Z$10,O28:Z28))</f>
        <v>#N/A</v>
      </c>
      <c r="AC28" s="22" t="e">
        <f>AC25/AC26</f>
        <v>#DIV/0!</v>
      </c>
      <c r="AE28" s="23" t="e">
        <f>AE25/AC26</f>
        <v>#DIV/0!</v>
      </c>
    </row>
    <row r="29" spans="1:32" x14ac:dyDescent="0.35">
      <c r="N29" s="25" t="s">
        <v>57</v>
      </c>
      <c r="O29" s="26" t="e">
        <f>O24+O25</f>
        <v>#N/A</v>
      </c>
      <c r="P29" s="26" t="e">
        <f t="shared" ref="P29:Z29" si="6">P24+P25</f>
        <v>#N/A</v>
      </c>
      <c r="Q29" s="26" t="e">
        <f t="shared" si="6"/>
        <v>#N/A</v>
      </c>
      <c r="R29" s="26" t="e">
        <f t="shared" si="6"/>
        <v>#N/A</v>
      </c>
      <c r="S29" s="26" t="e">
        <f t="shared" si="6"/>
        <v>#N/A</v>
      </c>
      <c r="T29" s="26" t="e">
        <f t="shared" si="6"/>
        <v>#N/A</v>
      </c>
      <c r="U29" s="26" t="e">
        <f t="shared" si="6"/>
        <v>#N/A</v>
      </c>
      <c r="V29" s="26" t="e">
        <f t="shared" si="6"/>
        <v>#N/A</v>
      </c>
      <c r="W29" s="26" t="e">
        <f t="shared" si="6"/>
        <v>#N/A</v>
      </c>
      <c r="X29" s="26" t="e">
        <f t="shared" si="6"/>
        <v>#N/A</v>
      </c>
      <c r="Y29" s="26" t="e">
        <f t="shared" si="6"/>
        <v>#N/A</v>
      </c>
      <c r="Z29" s="26" t="e">
        <f t="shared" si="6"/>
        <v>#N/A</v>
      </c>
      <c r="AB29" s="22" t="e">
        <f>AB28+AB27</f>
        <v>#N/A</v>
      </c>
      <c r="AC29" s="22" t="e">
        <f>AC28+AC27</f>
        <v>#DIV/0!</v>
      </c>
      <c r="AE29" s="24" t="e">
        <f>AE28+AE27</f>
        <v>#DIV/0!</v>
      </c>
    </row>
    <row r="30" spans="1:32" x14ac:dyDescent="0.35">
      <c r="N30" s="25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B30" s="1"/>
      <c r="AC30" s="1"/>
    </row>
    <row r="31" spans="1:32" x14ac:dyDescent="0.35">
      <c r="N31" s="25" t="s">
        <v>58</v>
      </c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B31" s="1"/>
      <c r="AC31" s="1"/>
    </row>
    <row r="32" spans="1:32" x14ac:dyDescent="0.35">
      <c r="N32" s="25" t="s">
        <v>44</v>
      </c>
      <c r="O32" s="26">
        <f>O18</f>
        <v>0</v>
      </c>
      <c r="P32" s="26">
        <f t="shared" ref="P32:Z32" si="7">P18</f>
        <v>0</v>
      </c>
      <c r="Q32" s="26">
        <f t="shared" si="7"/>
        <v>0</v>
      </c>
      <c r="R32" s="26">
        <f t="shared" si="7"/>
        <v>0</v>
      </c>
      <c r="S32" s="26">
        <f t="shared" si="7"/>
        <v>0</v>
      </c>
      <c r="T32" s="26">
        <f t="shared" si="7"/>
        <v>0</v>
      </c>
      <c r="U32" s="26">
        <f t="shared" si="7"/>
        <v>0</v>
      </c>
      <c r="V32" s="26">
        <f t="shared" si="7"/>
        <v>0</v>
      </c>
      <c r="W32" s="26">
        <f t="shared" si="7"/>
        <v>0</v>
      </c>
      <c r="X32" s="26">
        <f t="shared" si="7"/>
        <v>0</v>
      </c>
      <c r="Y32" s="26">
        <f t="shared" si="7"/>
        <v>0</v>
      </c>
      <c r="Z32" s="26">
        <f t="shared" si="7"/>
        <v>0</v>
      </c>
      <c r="AB32" s="1">
        <f t="array" ref="AB32">SUM(IF(AC$7=O$10:Z$10,O32:Z32))</f>
        <v>0</v>
      </c>
      <c r="AC32" s="1" cm="1">
        <f t="array" ref="AC32">SUM(IF(ISERROR(O24:Z24),0,O32:Z32))</f>
        <v>0</v>
      </c>
      <c r="AE32" s="23">
        <f>AC32*R8</f>
        <v>0</v>
      </c>
    </row>
    <row r="33" spans="14:31" x14ac:dyDescent="0.35">
      <c r="N33" s="25" t="s">
        <v>53</v>
      </c>
      <c r="O33" s="28">
        <f>IF($O6="kWh",O19,IF($O6="GJ",O19/3.6*1000,IF($O5="Diesel",IF($O6="Litres",O19*10.68),IF($O5="LPG",IF($O6="kg",O19/0.536*7.38,IF($O6="Litres",O19*7.38,""))))))</f>
        <v>0</v>
      </c>
      <c r="P33" s="28">
        <f t="shared" ref="P33:Z33" si="8">IF($O6="kWh",P19,IF($O6="GJ",P19/3.6*1000,IF($O5="Diesel",IF($O6="Litres",P19*10.68),IF($O5="LPG",IF($O6="kg",P19/0.536*7.38,IF($O6="Litres",P19*7.38,""))))))</f>
        <v>0</v>
      </c>
      <c r="Q33" s="28">
        <f t="shared" si="8"/>
        <v>0</v>
      </c>
      <c r="R33" s="28">
        <f t="shared" si="8"/>
        <v>0</v>
      </c>
      <c r="S33" s="28">
        <f t="shared" si="8"/>
        <v>0</v>
      </c>
      <c r="T33" s="28">
        <f t="shared" si="8"/>
        <v>0</v>
      </c>
      <c r="U33" s="28">
        <f t="shared" si="8"/>
        <v>0</v>
      </c>
      <c r="V33" s="28">
        <f t="shared" si="8"/>
        <v>0</v>
      </c>
      <c r="W33" s="28">
        <f t="shared" si="8"/>
        <v>0</v>
      </c>
      <c r="X33" s="28">
        <f t="shared" si="8"/>
        <v>0</v>
      </c>
      <c r="Y33" s="28">
        <f t="shared" si="8"/>
        <v>0</v>
      </c>
      <c r="Z33" s="28">
        <f t="shared" si="8"/>
        <v>0</v>
      </c>
      <c r="AB33" s="1">
        <f t="array" ref="AB33">SUM(IF(AC$7=O$10:Z$10,O33:Z33))</f>
        <v>0</v>
      </c>
      <c r="AC33" s="1" cm="1">
        <f t="array" ref="AC33">SUM(IF(ISERROR(O24:Z24),0,O33:Z33))</f>
        <v>0</v>
      </c>
      <c r="AE33" s="23">
        <f>R9*AC33</f>
        <v>0</v>
      </c>
    </row>
    <row r="34" spans="14:31" x14ac:dyDescent="0.35">
      <c r="N34" s="25" t="s">
        <v>54</v>
      </c>
      <c r="O34" s="28">
        <f>IF($O7="kg",O20,O20*1000)</f>
        <v>0</v>
      </c>
      <c r="P34" s="28">
        <f t="shared" ref="P34:Z34" si="9">IF($O7="kg",P20,P20*1000)</f>
        <v>0</v>
      </c>
      <c r="Q34" s="28">
        <f t="shared" si="9"/>
        <v>0</v>
      </c>
      <c r="R34" s="28">
        <f t="shared" si="9"/>
        <v>0</v>
      </c>
      <c r="S34" s="28">
        <f t="shared" si="9"/>
        <v>0</v>
      </c>
      <c r="T34" s="28">
        <f t="shared" si="9"/>
        <v>0</v>
      </c>
      <c r="U34" s="28">
        <f t="shared" si="9"/>
        <v>0</v>
      </c>
      <c r="V34" s="28">
        <f t="shared" si="9"/>
        <v>0</v>
      </c>
      <c r="W34" s="28">
        <f t="shared" si="9"/>
        <v>0</v>
      </c>
      <c r="X34" s="28">
        <f t="shared" si="9"/>
        <v>0</v>
      </c>
      <c r="Y34" s="28">
        <f t="shared" si="9"/>
        <v>0</v>
      </c>
      <c r="Z34" s="28">
        <f t="shared" si="9"/>
        <v>0</v>
      </c>
      <c r="AB34" s="1">
        <f t="array" ref="AB34">SUM(IF(AC$7=O$10:Z$10,O34:Z34))</f>
        <v>0</v>
      </c>
      <c r="AC34" s="1" cm="1">
        <f t="array" ref="AC34">SUM(IF(ISERROR(O24:Z24),0,O34:Z34))</f>
        <v>0</v>
      </c>
    </row>
    <row r="35" spans="14:31" x14ac:dyDescent="0.35">
      <c r="N35" s="25" t="s">
        <v>55</v>
      </c>
      <c r="O35" s="27" t="e">
        <f>O32/O34</f>
        <v>#DIV/0!</v>
      </c>
      <c r="P35" s="27" t="e">
        <f t="shared" ref="P35:Z35" si="10">P32/P34</f>
        <v>#DIV/0!</v>
      </c>
      <c r="Q35" s="27" t="e">
        <f t="shared" si="10"/>
        <v>#DIV/0!</v>
      </c>
      <c r="R35" s="27" t="e">
        <f t="shared" si="10"/>
        <v>#DIV/0!</v>
      </c>
      <c r="S35" s="27" t="e">
        <f t="shared" si="10"/>
        <v>#DIV/0!</v>
      </c>
      <c r="T35" s="27" t="e">
        <f t="shared" si="10"/>
        <v>#DIV/0!</v>
      </c>
      <c r="U35" s="27" t="e">
        <f t="shared" si="10"/>
        <v>#DIV/0!</v>
      </c>
      <c r="V35" s="27" t="e">
        <f t="shared" si="10"/>
        <v>#DIV/0!</v>
      </c>
      <c r="W35" s="27" t="e">
        <f t="shared" si="10"/>
        <v>#DIV/0!</v>
      </c>
      <c r="X35" s="27" t="e">
        <f t="shared" si="10"/>
        <v>#DIV/0!</v>
      </c>
      <c r="Y35" s="27" t="e">
        <f t="shared" si="10"/>
        <v>#DIV/0!</v>
      </c>
      <c r="Z35" s="27" t="e">
        <f t="shared" si="10"/>
        <v>#DIV/0!</v>
      </c>
      <c r="AB35" s="22" t="e">
        <f t="array" ref="AB35">SUM(IF(AC$7=O$10:Z$10,O35:Z35))</f>
        <v>#DIV/0!</v>
      </c>
      <c r="AC35" s="22" t="e">
        <f>AC32/AC34</f>
        <v>#DIV/0!</v>
      </c>
      <c r="AE35" s="23" t="e">
        <f>AE32/AC34</f>
        <v>#DIV/0!</v>
      </c>
    </row>
    <row r="36" spans="14:31" ht="14.15" customHeight="1" x14ac:dyDescent="0.35">
      <c r="N36" s="25" t="s">
        <v>56</v>
      </c>
      <c r="O36" s="27" t="e">
        <f>O33/O34</f>
        <v>#DIV/0!</v>
      </c>
      <c r="P36" s="27" t="e">
        <f t="shared" ref="P36:Z36" si="11">P33/P34</f>
        <v>#DIV/0!</v>
      </c>
      <c r="Q36" s="27" t="e">
        <f t="shared" si="11"/>
        <v>#DIV/0!</v>
      </c>
      <c r="R36" s="27" t="e">
        <f t="shared" si="11"/>
        <v>#DIV/0!</v>
      </c>
      <c r="S36" s="27" t="e">
        <f t="shared" si="11"/>
        <v>#DIV/0!</v>
      </c>
      <c r="T36" s="27" t="e">
        <f t="shared" si="11"/>
        <v>#DIV/0!</v>
      </c>
      <c r="U36" s="27" t="e">
        <f t="shared" si="11"/>
        <v>#DIV/0!</v>
      </c>
      <c r="V36" s="27" t="e">
        <f t="shared" si="11"/>
        <v>#DIV/0!</v>
      </c>
      <c r="W36" s="27" t="e">
        <f t="shared" si="11"/>
        <v>#DIV/0!</v>
      </c>
      <c r="X36" s="27" t="e">
        <f t="shared" si="11"/>
        <v>#DIV/0!</v>
      </c>
      <c r="Y36" s="27" t="e">
        <f t="shared" si="11"/>
        <v>#DIV/0!</v>
      </c>
      <c r="Z36" s="27" t="e">
        <f t="shared" si="11"/>
        <v>#DIV/0!</v>
      </c>
      <c r="AB36" s="22" t="e">
        <f t="array" ref="AB36">SUM(IF(AC$7=O$10:Z$10,O36:Z36))</f>
        <v>#DIV/0!</v>
      </c>
      <c r="AC36" s="22" t="e">
        <f>AC33/AC34</f>
        <v>#DIV/0!</v>
      </c>
      <c r="AE36" s="23" t="e">
        <f>AE33/AC34</f>
        <v>#DIV/0!</v>
      </c>
    </row>
    <row r="37" spans="14:31" ht="14.15" customHeight="1" x14ac:dyDescent="0.35">
      <c r="N37" s="25" t="s">
        <v>57</v>
      </c>
      <c r="O37" s="26">
        <f>O32+O33</f>
        <v>0</v>
      </c>
      <c r="P37" s="26">
        <f t="shared" ref="P37:Z37" si="12">P32+P33</f>
        <v>0</v>
      </c>
      <c r="Q37" s="26">
        <f t="shared" si="12"/>
        <v>0</v>
      </c>
      <c r="R37" s="26">
        <f t="shared" si="12"/>
        <v>0</v>
      </c>
      <c r="S37" s="26">
        <f t="shared" si="12"/>
        <v>0</v>
      </c>
      <c r="T37" s="26">
        <f t="shared" si="12"/>
        <v>0</v>
      </c>
      <c r="U37" s="26">
        <f t="shared" si="12"/>
        <v>0</v>
      </c>
      <c r="V37" s="26">
        <f t="shared" si="12"/>
        <v>0</v>
      </c>
      <c r="W37" s="26">
        <f t="shared" si="12"/>
        <v>0</v>
      </c>
      <c r="X37" s="26">
        <f t="shared" si="12"/>
        <v>0</v>
      </c>
      <c r="Y37" s="26">
        <f t="shared" si="12"/>
        <v>0</v>
      </c>
      <c r="Z37" s="26">
        <f t="shared" si="12"/>
        <v>0</v>
      </c>
      <c r="AB37" s="22" t="e">
        <f>AB36+AB35</f>
        <v>#DIV/0!</v>
      </c>
      <c r="AC37" s="22" t="e">
        <f>AC36+AC35</f>
        <v>#DIV/0!</v>
      </c>
      <c r="AD37" s="22"/>
      <c r="AE37" s="24" t="e">
        <f>AE36+AE35</f>
        <v>#DIV/0!</v>
      </c>
    </row>
  </sheetData>
  <sheetProtection sheet="1" objects="1" scenarios="1"/>
  <mergeCells count="24">
    <mergeCell ref="J13:L13"/>
    <mergeCell ref="E13:G13"/>
    <mergeCell ref="A14:E14"/>
    <mergeCell ref="A9:E9"/>
    <mergeCell ref="E6:F6"/>
    <mergeCell ref="E11:F11"/>
    <mergeCell ref="A8:C8"/>
    <mergeCell ref="E8:G8"/>
    <mergeCell ref="I7:J7"/>
    <mergeCell ref="I12:J12"/>
    <mergeCell ref="I11:J11"/>
    <mergeCell ref="A13:C13"/>
    <mergeCell ref="A10:B10"/>
    <mergeCell ref="A11:B11"/>
    <mergeCell ref="A12:B12"/>
    <mergeCell ref="I5:J5"/>
    <mergeCell ref="A2:E2"/>
    <mergeCell ref="G2:L2"/>
    <mergeCell ref="A4:E4"/>
    <mergeCell ref="J8:L8"/>
    <mergeCell ref="I6:J6"/>
    <mergeCell ref="A5:B5"/>
    <mergeCell ref="A6:B6"/>
    <mergeCell ref="A7:B7"/>
  </mergeCells>
  <phoneticPr fontId="14" type="noConversion"/>
  <conditionalFormatting sqref="C6:D6">
    <cfRule type="expression" dxfId="23" priority="23">
      <formula>$C$6&gt;0</formula>
    </cfRule>
    <cfRule type="expression" dxfId="22" priority="24">
      <formula>$C$6&lt;0</formula>
    </cfRule>
  </conditionalFormatting>
  <conditionalFormatting sqref="C7:D7">
    <cfRule type="expression" dxfId="21" priority="5">
      <formula>$AC$27&lt;$AC$35</formula>
    </cfRule>
    <cfRule type="expression" dxfId="20" priority="6">
      <formula>$AC$27&gt;$AC$35</formula>
    </cfRule>
  </conditionalFormatting>
  <conditionalFormatting sqref="C11:D11">
    <cfRule type="expression" dxfId="19" priority="3">
      <formula>$C$11&lt;0</formula>
    </cfRule>
    <cfRule type="expression" dxfId="18" priority="4">
      <formula>$C$11&gt;0</formula>
    </cfRule>
  </conditionalFormatting>
  <conditionalFormatting sqref="C12:D12">
    <cfRule type="expression" dxfId="17" priority="51">
      <formula>$C$12&gt;$AC$37</formula>
    </cfRule>
    <cfRule type="expression" dxfId="16" priority="52">
      <formula>$C$12&lt;$AC$37</formula>
    </cfRule>
  </conditionalFormatting>
  <conditionalFormatting sqref="G6:G7">
    <cfRule type="expression" dxfId="15" priority="22">
      <formula>$G$11&lt;0</formula>
    </cfRule>
  </conditionalFormatting>
  <conditionalFormatting sqref="G11:G12">
    <cfRule type="expression" dxfId="14" priority="50">
      <formula>$G$11&lt;0</formula>
    </cfRule>
  </conditionalFormatting>
  <conditionalFormatting sqref="G6:H7">
    <cfRule type="expression" dxfId="13" priority="15">
      <formula>$G$11&gt;0</formula>
    </cfRule>
  </conditionalFormatting>
  <conditionalFormatting sqref="G11:H12">
    <cfRule type="expression" dxfId="12" priority="31">
      <formula>$G$11&gt;0</formula>
    </cfRule>
  </conditionalFormatting>
  <conditionalFormatting sqref="H6:H7">
    <cfRule type="expression" dxfId="11" priority="16">
      <formula>$G$11&lt;0</formula>
    </cfRule>
  </conditionalFormatting>
  <conditionalFormatting sqref="H11:H12">
    <cfRule type="expression" dxfId="10" priority="32">
      <formula>$G$11&lt;0</formula>
    </cfRule>
  </conditionalFormatting>
  <conditionalFormatting sqref="K6:L6">
    <cfRule type="expression" dxfId="9" priority="13">
      <formula>$K$6&gt;0</formula>
    </cfRule>
    <cfRule type="expression" dxfId="8" priority="14">
      <formula>$K$6&lt;0</formula>
    </cfRule>
  </conditionalFormatting>
  <conditionalFormatting sqref="K7:L7">
    <cfRule type="expression" dxfId="7" priority="7">
      <formula>$AC$27&lt;$AC$35</formula>
    </cfRule>
    <cfRule type="expression" dxfId="6" priority="8">
      <formula>$AC$27&gt;$AC$35</formula>
    </cfRule>
  </conditionalFormatting>
  <conditionalFormatting sqref="K11:L11">
    <cfRule type="expression" dxfId="5" priority="33">
      <formula>$K$11&gt;0</formula>
    </cfRule>
    <cfRule type="expression" dxfId="4" priority="47">
      <formula>$K$11&lt;0</formula>
    </cfRule>
  </conditionalFormatting>
  <conditionalFormatting sqref="K12:L12">
    <cfRule type="expression" dxfId="3" priority="1">
      <formula>$AE$29&lt;$AE$37</formula>
    </cfRule>
    <cfRule type="expression" dxfId="2" priority="2">
      <formula>$AE$29&gt;$AE$37</formula>
    </cfRule>
  </conditionalFormatting>
  <conditionalFormatting sqref="L10">
    <cfRule type="expression" dxfId="1" priority="62">
      <formula>$L$9&gt;$L$8</formula>
    </cfRule>
    <cfRule type="expression" dxfId="0" priority="69">
      <formula>$L$9&lt;$L$8</formula>
    </cfRule>
  </conditionalFormatting>
  <dataValidations count="3">
    <dataValidation type="list" allowBlank="1" showInputMessage="1" showErrorMessage="1" sqref="O5" xr:uid="{8AA114FC-B3D7-4246-8C8A-98EDEF273C5A}">
      <formula1>$AE$1:$AE$4</formula1>
    </dataValidation>
    <dataValidation type="list" allowBlank="1" showInputMessage="1" showErrorMessage="1" sqref="O6" xr:uid="{AD9FCE74-0582-4A03-8BE5-935FFCF70D5D}">
      <formula1>$AE$5:$AE$9</formula1>
    </dataValidation>
    <dataValidation type="list" allowBlank="1" showInputMessage="1" showErrorMessage="1" sqref="O7" xr:uid="{C4004577-7613-4DC3-89FC-0BB9A9A08273}">
      <formula1>$AE$10:$AE$11</formula1>
    </dataValidation>
  </dataValidations>
  <pageMargins left="0.25" right="0.27380952380952384" top="0.86538461538461542" bottom="0.43333333333333335" header="0.3" footer="0.3"/>
  <pageSetup paperSize="9" orientation="portrait" r:id="rId1"/>
  <headerFooter>
    <oddHeader>&amp;L&amp;"-,Bold"&amp;12&amp;K05+000Year to Date Summary&amp;"-,Regular"&amp;11&amp;K01+000
&amp;9&amp;F&amp;R&amp;G</oddHeader>
    <oddFooter xml:space="preserve">&amp;L&amp;10&amp;Y©Energy NZ Ltd 2022&amp;R&amp;10&amp;Y&amp;P     </oddFooter>
  </headerFooter>
  <ignoredErrors>
    <ignoredError sqref="X27:X29 Y27:Y29 Z27:Z29" evalError="1"/>
  </ignoredError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1DED31AC91CC4B8F0AE1F6117C920F" ma:contentTypeVersion="96" ma:contentTypeDescription="Create a new document." ma:contentTypeScope="" ma:versionID="2881bab045b74444ee5e95ce24bb85fb">
  <xsd:schema xmlns:xsd="http://www.w3.org/2001/XMLSchema" xmlns:xs="http://www.w3.org/2001/XMLSchema" xmlns:p="http://schemas.microsoft.com/office/2006/metadata/properties" xmlns:ns2="21524e96-ec98-4da0-a122-419156e7d6b0" xmlns:ns3="f6bbf231-dbf9-49c1-962b-fbe337c62e1b" targetNamespace="http://schemas.microsoft.com/office/2006/metadata/properties" ma:root="true" ma:fieldsID="8067bf0eb89b4bdac33528f072c8a44a" ns2:_="" ns3:_="">
    <xsd:import namespace="21524e96-ec98-4da0-a122-419156e7d6b0"/>
    <xsd:import namespace="f6bbf231-dbf9-49c1-962b-fbe337c62e1b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524e96-ec98-4da0-a122-419156e7d6b0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taxonomy="true" ma:internalName="TaxKeywordTaxHTField" ma:taxonomyFieldName="TaxKeyword" ma:displayName="Enterprise Keywords" ma:fieldId="{23f27201-bee3-471e-b2e7-b64fd8b7ca38}" ma:taxonomyMulti="true" ma:sspId="251bc273-1602-4fac-9ab0-4c4e1ac79c8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86a2f08e-0c73-401c-bc50-35cdf2405252}" ma:internalName="TaxCatchAll" ma:showField="CatchAllData" ma:web="21524e96-ec98-4da0-a122-419156e7d6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bf231-dbf9-49c1-962b-fbe337c62e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51bc273-1602-4fac-9ab0-4c4e1ac79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21524e96-ec98-4da0-a122-419156e7d6b0">
      <Terms xmlns="http://schemas.microsoft.com/office/infopath/2007/PartnerControls"/>
    </TaxKeywordTaxHTField>
    <TaxCatchAll xmlns="21524e96-ec98-4da0-a122-419156e7d6b0" xsi:nil="true"/>
    <lcf76f155ced4ddcb4097134ff3c332f xmlns="f6bbf231-dbf9-49c1-962b-fbe337c62e1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9EC3CF-D6B2-44B2-94AA-FF01331722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524e96-ec98-4da0-a122-419156e7d6b0"/>
    <ds:schemaRef ds:uri="f6bbf231-dbf9-49c1-962b-fbe337c62e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D965C3-4661-45CC-8F64-33FB7B147B56}">
  <ds:schemaRefs>
    <ds:schemaRef ds:uri="21524e96-ec98-4da0-a122-419156e7d6b0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6bbf231-dbf9-49c1-962b-fbe337c62e1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1E39246-CB6C-466C-9E65-7E2C52FB62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Site Overview</vt:lpstr>
      <vt:lpstr>'Site Overview'!Print_Area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2023-09-12T22:27:16Z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0x010100631DED31AC91CC4B8F0AE1F6117C920F</vt:lpwstr>
  </property>
  <property fmtid="{D5CDD505-2E9C-101B-9397-08002B2CF9AE}" pid="3" name="k03a37f2627d4dc4ad1de93546aabd57">
    <vt:lpwstr>Sector Associations|a6007bde-6c27-40d2-9998-2f06fa854c52</vt:lpwstr>
  </property>
  <property fmtid="{D5CDD505-2E9C-101B-9397-08002B2CF9AE}" pid="4" name="Partnership Sector">
    <vt:lpwstr>593</vt:lpwstr>
  </property>
  <property fmtid="{D5CDD505-2E9C-101B-9397-08002B2CF9AE}" pid="5" name="TaxKeyword">
    <vt:lpwstr/>
  </property>
  <property fmtid="{D5CDD505-2E9C-101B-9397-08002B2CF9AE}" pid="6" name="C3FinancialYear">
    <vt:lpwstr/>
  </property>
  <property fmtid="{D5CDD505-2E9C-101B-9397-08002B2CF9AE}" pid="7" name="C3FinancialYearNote">
    <vt:lpwstr/>
  </property>
  <property fmtid="{D5CDD505-2E9C-101B-9397-08002B2CF9AE}" pid="8" name="MediaServiceImageTags">
    <vt:lpwstr/>
  </property>
  <property fmtid="{D5CDD505-2E9C-101B-9397-08002B2CF9AE}" pid="9" name="C3Topic">
    <vt:lpwstr/>
  </property>
  <property fmtid="{D5CDD505-2E9C-101B-9397-08002B2CF9AE}" pid="10" name="kddd98c5f6f34737bde028fc23de385d">
    <vt:lpwstr/>
  </property>
  <property fmtid="{D5CDD505-2E9C-101B-9397-08002B2CF9AE}" pid="11" name="ProgrammePartner">
    <vt:lpwstr/>
  </property>
  <property fmtid="{D5CDD505-2E9C-101B-9397-08002B2CF9AE}" pid="12" name="C3TopicNote">
    <vt:lpwstr/>
  </property>
  <property fmtid="{D5CDD505-2E9C-101B-9397-08002B2CF9AE}" pid="13" name="C3Region">
    <vt:lpwstr/>
  </property>
  <property fmtid="{D5CDD505-2E9C-101B-9397-08002B2CF9AE}" pid="14" name="C3RegionNote">
    <vt:lpwstr/>
  </property>
  <property fmtid="{D5CDD505-2E9C-101B-9397-08002B2CF9AE}" pid="15" name="C3Active">
    <vt:bool>true</vt:bool>
  </property>
</Properties>
</file>