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soh\Downloads\"/>
    </mc:Choice>
  </mc:AlternateContent>
  <xr:revisionPtr revIDLastSave="0" documentId="8_{E81BF65E-14D6-498A-A8CF-BA3F3B97A8FF}" xr6:coauthVersionLast="47" xr6:coauthVersionMax="47" xr10:uidLastSave="{00000000-0000-0000-0000-000000000000}"/>
  <bookViews>
    <workbookView xWindow="-23850" yWindow="-21720" windowWidth="38640" windowHeight="21120" xr2:uid="{C662F0B1-FB37-4F53-9E0A-C211DCA7A067}"/>
  </bookViews>
  <sheets>
    <sheet name="Energy Calculator" sheetId="5" r:id="rId1"/>
    <sheet name="Parameters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0" i="5"/>
  <c r="G9" i="5"/>
  <c r="A18" i="3" l="1"/>
  <c r="G5" i="5"/>
  <c r="Q9" i="5" l="1"/>
  <c r="V9" i="5"/>
  <c r="Q15" i="5"/>
  <c r="V10" i="5"/>
  <c r="V16" i="5"/>
  <c r="Q20" i="5"/>
  <c r="Q12" i="5"/>
  <c r="V15" i="5"/>
  <c r="Q10" i="5"/>
  <c r="T10" i="5" s="1"/>
  <c r="V18" i="5"/>
  <c r="Q13" i="5"/>
  <c r="Q19" i="5"/>
  <c r="Q11" i="5"/>
  <c r="V14" i="5"/>
  <c r="Q18" i="5"/>
  <c r="V13" i="5"/>
  <c r="Q17" i="5"/>
  <c r="V20" i="5"/>
  <c r="V12" i="5"/>
  <c r="Q16" i="5"/>
  <c r="V19" i="5"/>
  <c r="V11" i="5"/>
  <c r="Q14" i="5"/>
  <c r="V17" i="5"/>
  <c r="C17" i="3"/>
  <c r="O21" i="5"/>
  <c r="C15" i="3"/>
  <c r="T9" i="5" l="1"/>
  <c r="U9" i="5"/>
  <c r="E20" i="3"/>
  <c r="C9" i="3"/>
  <c r="C16" i="3"/>
  <c r="P21" i="5"/>
  <c r="K21" i="5"/>
  <c r="L21" i="5"/>
  <c r="M21" i="5"/>
  <c r="N21" i="5"/>
  <c r="J21" i="5"/>
  <c r="D21" i="5"/>
  <c r="E21" i="5"/>
  <c r="F21" i="5"/>
  <c r="C21" i="5"/>
  <c r="G11" i="5"/>
  <c r="G12" i="5"/>
  <c r="T12" i="5" s="1"/>
  <c r="G13" i="5"/>
  <c r="T13" i="5" s="1"/>
  <c r="G14" i="5"/>
  <c r="T14" i="5" s="1"/>
  <c r="G15" i="5"/>
  <c r="T15" i="5" s="1"/>
  <c r="G16" i="5"/>
  <c r="T16" i="5" s="1"/>
  <c r="G17" i="5"/>
  <c r="T17" i="5" s="1"/>
  <c r="G18" i="5"/>
  <c r="T18" i="5" s="1"/>
  <c r="G19" i="5"/>
  <c r="T19" i="5" s="1"/>
  <c r="G20" i="5"/>
  <c r="T20" i="5" s="1"/>
  <c r="G21" i="5" l="1"/>
  <c r="U10" i="5"/>
  <c r="U11" i="5"/>
  <c r="U17" i="5"/>
  <c r="U16" i="5"/>
  <c r="U13" i="5"/>
  <c r="U20" i="5"/>
  <c r="U18" i="5"/>
  <c r="U12" i="5"/>
  <c r="U19" i="5"/>
  <c r="U15" i="5"/>
  <c r="U14" i="5"/>
  <c r="V21" i="5"/>
  <c r="U21" i="5" l="1"/>
  <c r="T11" i="5"/>
  <c r="T21" i="5" s="1"/>
  <c r="Q21" i="5"/>
</calcChain>
</file>

<file path=xl/sharedStrings.xml><?xml version="1.0" encoding="utf-8"?>
<sst xmlns="http://schemas.openxmlformats.org/spreadsheetml/2006/main" count="107" uniqueCount="65">
  <si>
    <t>Parameters and emissions factors</t>
  </si>
  <si>
    <t>Energy unit conversions</t>
  </si>
  <si>
    <t>kwh to MJ</t>
  </si>
  <si>
    <t>Energy unit converter - Gen Less tools</t>
  </si>
  <si>
    <t>GJ to MJ</t>
  </si>
  <si>
    <t>LPG L to MJ</t>
  </si>
  <si>
    <t>LPG Gas Unit Conversion Values: kg, Litres, MJ, kWh &amp; m³ (elgas.com.au)</t>
  </si>
  <si>
    <t>LPG kg to MJ</t>
  </si>
  <si>
    <t>LPG L to kg</t>
  </si>
  <si>
    <t>Diesel L to MJ</t>
  </si>
  <si>
    <t>CO2 emission calculator - Gen Less tools</t>
  </si>
  <si>
    <t>Coal Tonnes to MJ</t>
  </si>
  <si>
    <t>CO2 emissions factors</t>
  </si>
  <si>
    <t>Electricity kWh to T CO2-e</t>
  </si>
  <si>
    <t>Natural gas GJ to T CO2-e</t>
  </si>
  <si>
    <t>LPG kg to T CO2-e</t>
  </si>
  <si>
    <t>voluntary-greenhouse-gas-reporting-summary-tables-emissions-factors-2015-final (environment.govt.nz)</t>
  </si>
  <si>
    <t>Diesel L to T CO2-e</t>
  </si>
  <si>
    <t>Coal Tonnes to T CO2-e</t>
  </si>
  <si>
    <t>Energy &amp; Fuel consumption</t>
  </si>
  <si>
    <t>Total emissions</t>
  </si>
  <si>
    <t>Crop 1</t>
  </si>
  <si>
    <t>Crop 2</t>
  </si>
  <si>
    <t>Crop 3</t>
  </si>
  <si>
    <t>Crop 4</t>
  </si>
  <si>
    <t>Total (kg)</t>
  </si>
  <si>
    <t>Electricity (kWh)</t>
  </si>
  <si>
    <t>Gas (GJ)</t>
  </si>
  <si>
    <t>LPG (L)</t>
  </si>
  <si>
    <t>LPG (kg)</t>
  </si>
  <si>
    <t>Diesel (L)</t>
  </si>
  <si>
    <t>Total (MJ)</t>
  </si>
  <si>
    <t>MJ/kg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</si>
  <si>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</si>
  <si>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</si>
  <si>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</si>
  <si>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</si>
  <si>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</si>
  <si>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</si>
  <si>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</si>
  <si>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</si>
  <si>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</si>
  <si>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</si>
  <si>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</si>
  <si>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</si>
  <si>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</si>
  <si>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Energy instensity </t>
  </si>
  <si>
    <t>Area</t>
  </si>
  <si>
    <t xml:space="preserve">Waste oil (L) </t>
  </si>
  <si>
    <t>Coal Type</t>
  </si>
  <si>
    <t>Bituminous</t>
  </si>
  <si>
    <t>Sub-bituminous</t>
  </si>
  <si>
    <t>Lignit</t>
  </si>
  <si>
    <t>Peat</t>
  </si>
  <si>
    <t xml:space="preserve">Waste oil L to T CO2-e </t>
  </si>
  <si>
    <t xml:space="preserve">Waste oil L to MJ </t>
  </si>
  <si>
    <t>t CO2-e</t>
  </si>
  <si>
    <t>N/A</t>
  </si>
  <si>
    <t>Crop production in kg</t>
  </si>
  <si>
    <t xml:space="preserve">* Select Coal type: </t>
  </si>
  <si>
    <t>* Coal  (T)</t>
  </si>
  <si>
    <r>
      <t>Total (m</t>
    </r>
    <r>
      <rPr>
        <vertAlign val="superscript"/>
        <sz val="11"/>
        <color theme="1"/>
        <rFont val="Franklin Gothic Book"/>
        <family val="2"/>
      </rPr>
      <t>2</t>
    </r>
    <r>
      <rPr>
        <sz val="11"/>
        <color theme="1"/>
        <rFont val="Franklin Gothic Book"/>
        <family val="2"/>
      </rPr>
      <t>)</t>
    </r>
  </si>
  <si>
    <r>
      <t>MJ/m</t>
    </r>
    <r>
      <rPr>
        <vertAlign val="superscript"/>
        <sz val="11"/>
        <color theme="1"/>
        <rFont val="Franklin Gothic Book"/>
        <family val="2"/>
      </rPr>
      <t>2</t>
    </r>
  </si>
  <si>
    <r>
      <t>Covered crop area m</t>
    </r>
    <r>
      <rPr>
        <b/>
        <vertAlign val="superscript"/>
        <sz val="11"/>
        <color theme="1"/>
        <rFont val="Sitka Banner Bold"/>
      </rPr>
      <t>2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</si>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</sst>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vertAlign val="superscript"/>
      <sz val="11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sz val="11"/>
      <color theme="1"/>
      <name val="Sitka Banner Bold"/>
    </font>
    <font>
      <b/>
      <sz val="11"/>
      <color theme="1"/>
      <name val="Sitka Banner Bold"/>
    </font>
    <font>
      <b/>
      <vertAlign val="superscript"/>
      <sz val="11"/>
      <color theme="1"/>
      <name val="Sitka Banner Bold"/>
    </font>
  </fonts>
  <fills count="7">
    <fill>
      <patternFill patternType="none"/>
    </fill>
    <fill>
      <patternFill patternType="gray125"/>
    </fill>
    <fill>
      <patternFill patternType="solid">
        <fgColor rgb="FF317575"/>
        <bgColor indexed="64"/>
      </patternFill>
    </fill>
    <fill>
      <patternFill patternType="solid">
        <fgColor rgb="FF9EE2D6"/>
        <bgColor indexed="64"/>
      </patternFill>
    </fill>
    <fill>
      <patternFill patternType="solid">
        <fgColor rgb="FFAAC1C2"/>
        <bgColor indexed="64"/>
      </patternFill>
    </fill>
    <fill>
      <patternFill patternType="solid">
        <fgColor rgb="FFF9C0A3"/>
        <bgColor indexed="64"/>
      </patternFill>
    </fill>
    <fill>
      <patternFill patternType="solid">
        <fgColor rgb="FFCBCDD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right"/>
    </xf>
    <xf numFmtId="0" fontId="4" fillId="0" borderId="0" xfId="0" applyFont="1"/>
    <xf numFmtId="0" fontId="0" fillId="0" borderId="2" xfId="0" applyBorder="1"/>
    <xf numFmtId="0" fontId="0" fillId="0" borderId="1" xfId="0" applyBorder="1"/>
    <xf numFmtId="0" fontId="1" fillId="0" borderId="0" xfId="1"/>
    <xf numFmtId="0" fontId="1" fillId="0" borderId="2" xfId="1" applyBorder="1"/>
    <xf numFmtId="2" fontId="0" fillId="0" borderId="2" xfId="0" applyNumberFormat="1" applyBorder="1"/>
    <xf numFmtId="0" fontId="0" fillId="2" borderId="0" xfId="0" applyFill="1"/>
    <xf numFmtId="0" fontId="6" fillId="0" borderId="0" xfId="0" applyFont="1"/>
    <xf numFmtId="0" fontId="7" fillId="0" borderId="0" xfId="0" applyFont="1" applyAlignment="1">
      <alignment horizontal="center" wrapText="1"/>
    </xf>
    <xf numFmtId="0" fontId="7" fillId="0" borderId="1" xfId="0" applyFont="1" applyBorder="1"/>
    <xf numFmtId="0" fontId="10" fillId="0" borderId="0" xfId="0" applyFont="1"/>
    <xf numFmtId="0" fontId="11" fillId="0" borderId="5" xfId="0" applyFont="1" applyBorder="1" applyAlignment="1">
      <alignment wrapText="1"/>
    </xf>
    <xf numFmtId="0" fontId="9" fillId="3" borderId="4" xfId="0" applyFont="1" applyFill="1" applyBorder="1"/>
    <xf numFmtId="0" fontId="6" fillId="3" borderId="6" xfId="0" applyFont="1" applyFill="1" applyBorder="1"/>
    <xf numFmtId="0" fontId="6" fillId="3" borderId="0" xfId="0" applyFont="1" applyFill="1"/>
    <xf numFmtId="0" fontId="6" fillId="4" borderId="7" xfId="0" applyFont="1" applyFill="1" applyBorder="1"/>
    <xf numFmtId="0" fontId="6" fillId="4" borderId="3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164" fontId="6" fillId="5" borderId="3" xfId="2" applyFont="1" applyFill="1" applyBorder="1"/>
    <xf numFmtId="164" fontId="6" fillId="5" borderId="4" xfId="2" applyFont="1" applyFill="1" applyBorder="1"/>
    <xf numFmtId="164" fontId="6" fillId="6" borderId="3" xfId="2" applyFont="1" applyFill="1" applyBorder="1"/>
    <xf numFmtId="164" fontId="6" fillId="6" borderId="4" xfId="2" applyFont="1" applyFill="1" applyBorder="1"/>
    <xf numFmtId="0" fontId="6" fillId="6" borderId="1" xfId="0" applyFont="1" applyFill="1" applyBorder="1"/>
    <xf numFmtId="0" fontId="6" fillId="6" borderId="3" xfId="0" applyFont="1" applyFill="1" applyBorder="1"/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BCDD5"/>
      <color rgb="FFF9C0A3"/>
      <color rgb="FFAAC1C2"/>
      <color rgb="FF9EE2D6"/>
      <color rgb="FF31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615950</xdr:colOff>
      <xdr:row>1</xdr:row>
      <xdr:rowOff>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0F6AEB8-3CA4-5210-DA06-CCCEFD02A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9210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ools.genless.govt.nz/businesses/wood-energy-calculators/co2-emission-calculator/" TargetMode="External"/><Relationship Id="rId13" Type="http://schemas.openxmlformats.org/officeDocument/2006/relationships/hyperlink" Target="https://tools.genless.govt.nz/businesses/wood-energy-calculators/co2-emission-calculator/" TargetMode="External"/><Relationship Id="rId3" Type="http://schemas.openxmlformats.org/officeDocument/2006/relationships/hyperlink" Target="https://tools.genless.govt.nz/businesses/wood-energy-calculators/co2-emission-calculator/" TargetMode="External"/><Relationship Id="rId7" Type="http://schemas.openxmlformats.org/officeDocument/2006/relationships/hyperlink" Target="https://tools.genless.govt.nz/businesses/wood-energy-calculators/co2-emission-calculator/" TargetMode="External"/><Relationship Id="rId12" Type="http://schemas.openxmlformats.org/officeDocument/2006/relationships/hyperlink" Target="https://tools.genless.govt.nz/businesses/wood-energy-calculators/co2-emission-calculator/" TargetMode="External"/><Relationship Id="rId2" Type="http://schemas.openxmlformats.org/officeDocument/2006/relationships/hyperlink" Target="https://www.elgas.com.au/blog/389-lpg-conversions-kg-litres-mj-kwh-and-m3/" TargetMode="External"/><Relationship Id="rId1" Type="http://schemas.openxmlformats.org/officeDocument/2006/relationships/hyperlink" Target="https://www.elgas.com.au/blog/389-lpg-conversions-kg-litres-mj-kwh-and-m3/" TargetMode="External"/><Relationship Id="rId6" Type="http://schemas.openxmlformats.org/officeDocument/2006/relationships/hyperlink" Target="https://tools.genless.govt.nz/businesses/wood-energy-calculators/co2-emission-calculator/" TargetMode="External"/><Relationship Id="rId11" Type="http://schemas.openxmlformats.org/officeDocument/2006/relationships/hyperlink" Target="https://www.elgas.com.au/blog/389-lpg-conversions-kg-litres-mj-kwh-and-m3/" TargetMode="External"/><Relationship Id="rId5" Type="http://schemas.openxmlformats.org/officeDocument/2006/relationships/hyperlink" Target="https://tools.genless.govt.nz/businesses/wood-energy-calculators/energy-unit-converter/" TargetMode="External"/><Relationship Id="rId10" Type="http://schemas.openxmlformats.org/officeDocument/2006/relationships/hyperlink" Target="https://environment.govt.nz/assets/Publications/Files/voluntary-ghg-reporting-summary-tables-emissions-factors-2015.pdf" TargetMode="External"/><Relationship Id="rId4" Type="http://schemas.openxmlformats.org/officeDocument/2006/relationships/hyperlink" Target="https://tools.genless.govt.nz/businesses/wood-energy-calculators/energy-unit-converter/" TargetMode="External"/><Relationship Id="rId9" Type="http://schemas.openxmlformats.org/officeDocument/2006/relationships/hyperlink" Target="https://tools.genless.govt.nz/businesses/wood-energy-calculators/co2-emission-calculator/" TargetMode="External"/><Relationship Id="rId14" Type="http://schemas.openxmlformats.org/officeDocument/2006/relationships/hyperlink" Target="https://tools.genless.govt.nz/businesses/wood-energy-calculators/co2-emission-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A0EA-2769-4D61-81B9-1559BC63728E}">
  <sheetPr>
    <pageSetUpPr fitToPage="1"/>
  </sheetPr>
  <dimension ref="B1:W24"/>
  <sheetViews>
    <sheetView tabSelected="1" workbookViewId="0">
      <selection activeCell="F20" sqref="F20"/>
    </sheetView>
  </sheetViews>
  <sheetFormatPr defaultColWidth="8.81640625" defaultRowHeight="14.5" x14ac:dyDescent="0.35"/>
  <cols>
    <col min="2" max="2" width="10.81640625" customWidth="1"/>
    <col min="3" max="3" width="10.453125" customWidth="1"/>
    <col min="4" max="6" width="9.453125" customWidth="1"/>
    <col min="7" max="7" width="10.1796875" bestFit="1" customWidth="1"/>
    <col min="9" max="9" width="11.453125" customWidth="1"/>
    <col min="10" max="10" width="14.453125" customWidth="1"/>
    <col min="15" max="15" width="11.26953125" customWidth="1"/>
    <col min="16" max="16" width="10.7265625" customWidth="1"/>
    <col min="17" max="17" width="15.1796875" customWidth="1"/>
    <col min="19" max="19" width="10.26953125" customWidth="1"/>
    <col min="20" max="20" width="11.453125" customWidth="1"/>
    <col min="21" max="21" width="9.26953125" customWidth="1"/>
    <col min="22" max="22" width="10.453125" customWidth="1"/>
  </cols>
  <sheetData>
    <row r="1" spans="2:23" s="12" customFormat="1" ht="50.15" customHeight="1" x14ac:dyDescent="0.35"/>
    <row r="2" spans="2:23" s="13" customFormat="1" ht="17.149999999999999" customHeight="1" x14ac:dyDescent="0.4"/>
    <row r="3" spans="2:23" s="16" customFormat="1" ht="19.5" x14ac:dyDescent="0.55000000000000004">
      <c r="C3" s="31" t="s">
        <v>63</v>
      </c>
      <c r="D3" s="32"/>
      <c r="E3" s="32"/>
      <c r="F3" s="33"/>
    </row>
    <row r="4" spans="2:23" s="13" customFormat="1" ht="17.5" x14ac:dyDescent="0.4">
      <c r="C4" s="13" t="s">
        <v>21</v>
      </c>
      <c r="D4" s="13" t="s">
        <v>22</v>
      </c>
      <c r="E4" s="13" t="s">
        <v>23</v>
      </c>
      <c r="F4" s="13" t="s">
        <v>24</v>
      </c>
      <c r="G4" s="13" t="s">
        <v>61</v>
      </c>
      <c r="O4" s="18" t="s">
        <v>59</v>
      </c>
      <c r="P4" s="19"/>
      <c r="Q4" s="21" t="s">
        <v>50</v>
      </c>
    </row>
    <row r="5" spans="2:23" s="13" customFormat="1" ht="15" x14ac:dyDescent="0.4">
      <c r="B5" s="13" t="s">
        <v>47</v>
      </c>
      <c r="C5" s="22">
        <v>300</v>
      </c>
      <c r="D5" s="22">
        <v>0</v>
      </c>
      <c r="E5" s="22">
        <v>0</v>
      </c>
      <c r="F5" s="22">
        <v>0</v>
      </c>
      <c r="G5" s="27">
        <f>SUM(C5:F5)</f>
        <v>300</v>
      </c>
    </row>
    <row r="6" spans="2:23" s="13" customFormat="1" ht="15" x14ac:dyDescent="0.4">
      <c r="T6" s="14"/>
    </row>
    <row r="7" spans="2:23" s="16" customFormat="1" ht="33.75" customHeight="1" x14ac:dyDescent="0.55000000000000004">
      <c r="C7" s="31" t="s">
        <v>58</v>
      </c>
      <c r="D7" s="32"/>
      <c r="E7" s="32"/>
      <c r="F7" s="33"/>
      <c r="J7" s="31" t="s">
        <v>19</v>
      </c>
      <c r="K7" s="32"/>
      <c r="L7" s="32"/>
      <c r="M7" s="32"/>
      <c r="N7" s="32"/>
      <c r="O7" s="32"/>
      <c r="P7" s="33"/>
      <c r="T7" s="34" t="s">
        <v>46</v>
      </c>
      <c r="U7" s="35"/>
      <c r="V7" s="17" t="s">
        <v>20</v>
      </c>
      <c r="W7" s="16" t="s">
        <v>64</v>
      </c>
    </row>
    <row r="8" spans="2:23" s="13" customFormat="1" ht="17.5" x14ac:dyDescent="0.4">
      <c r="C8" s="13" t="s">
        <v>21</v>
      </c>
      <c r="D8" s="13" t="s">
        <v>22</v>
      </c>
      <c r="E8" s="13" t="s">
        <v>23</v>
      </c>
      <c r="F8" s="13" t="s">
        <v>24</v>
      </c>
      <c r="G8" s="13" t="s">
        <v>25</v>
      </c>
      <c r="J8" s="13" t="s">
        <v>26</v>
      </c>
      <c r="K8" s="13" t="s">
        <v>27</v>
      </c>
      <c r="L8" s="13" t="s">
        <v>28</v>
      </c>
      <c r="M8" s="13" t="s">
        <v>29</v>
      </c>
      <c r="N8" s="13" t="s">
        <v>30</v>
      </c>
      <c r="O8" s="13" t="s">
        <v>48</v>
      </c>
      <c r="P8" s="20" t="s">
        <v>60</v>
      </c>
      <c r="Q8" s="13" t="s">
        <v>31</v>
      </c>
      <c r="T8" s="13" t="s">
        <v>32</v>
      </c>
      <c r="U8" s="13" t="s">
        <v>62</v>
      </c>
      <c r="V8" s="13" t="s">
        <v>56</v>
      </c>
    </row>
    <row r="9" spans="2:23" s="13" customFormat="1" ht="15" x14ac:dyDescent="0.4">
      <c r="B9" s="13" t="s">
        <v>33</v>
      </c>
      <c r="C9" s="23">
        <v>0</v>
      </c>
      <c r="D9" s="23">
        <v>0</v>
      </c>
      <c r="E9" s="23">
        <v>0</v>
      </c>
      <c r="F9" s="23">
        <v>0</v>
      </c>
      <c r="G9" s="27">
        <f>SUM(C9:F9)</f>
        <v>0</v>
      </c>
      <c r="I9" s="13" t="s">
        <v>33</v>
      </c>
      <c r="J9" s="22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7">
        <f>J9*'Parameters '!$C$4+K9*'Parameters '!$C$5+L9*'Parameters '!$C$6+M9*'Parameters '!$C$7+N9*'Parameters '!$C$9+O9*'Parameters '!$C$10+(P9*(CHOOSE('Parameters '!$A$18,'Parameters '!$C$20,'Parameters '!$D$20,'Parameters '!$E$20,'Parameters '!$F$20,'Parameters '!$A$19)))</f>
        <v>0</v>
      </c>
      <c r="S9" s="13" t="s">
        <v>33</v>
      </c>
      <c r="T9" s="25">
        <f>IF(G9&gt;0,Q9/G9,0)</f>
        <v>0</v>
      </c>
      <c r="U9" s="25">
        <f>IF($G$5&gt;0,Q9/($G$5),0)</f>
        <v>0</v>
      </c>
      <c r="V9" s="25">
        <f>J9*'Parameters '!$C$13+'Energy Calculator'!K9*'Parameters '!$C$14+L9*'Parameters '!$C$8*'Parameters '!$C$15+'Energy Calculator'!M9*'Parameters '!$C$15+N9*'Parameters '!$C$16+O9*'Parameters '!$C$17+(P9*(CHOOSE('Parameters '!$A$18,'Parameters '!$C$21,'Parameters '!$D$21,'Parameters '!$E$21,'Parameters '!$F$21,'Parameters '!$A$19)))</f>
        <v>0</v>
      </c>
    </row>
    <row r="10" spans="2:23" s="13" customFormat="1" ht="15" x14ac:dyDescent="0.4">
      <c r="B10" s="13" t="s">
        <v>34</v>
      </c>
      <c r="C10" s="23">
        <v>0</v>
      </c>
      <c r="D10" s="23">
        <v>0</v>
      </c>
      <c r="E10" s="23">
        <v>0</v>
      </c>
      <c r="F10" s="23">
        <v>0</v>
      </c>
      <c r="G10" s="27">
        <f>SUM(C10:F10)</f>
        <v>0</v>
      </c>
      <c r="I10" s="13" t="s">
        <v>34</v>
      </c>
      <c r="J10" s="22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7">
        <f>J10*'Parameters '!$C$4+K10*'Parameters '!$C$5+L10*'Parameters '!$C$6+M10*'Parameters '!$C$7+N10*'Parameters '!$C$9+O10*'Parameters '!$C$10+(P10*(CHOOSE('Parameters '!$A$18,'Parameters '!$C$20,'Parameters '!$D$20,'Parameters '!$E$20,'Parameters '!$F$20,'Parameters '!$A$19)))</f>
        <v>0</v>
      </c>
      <c r="S10" s="13" t="s">
        <v>34</v>
      </c>
      <c r="T10" s="25">
        <f>IF(G10&gt;0,Q10/G10,0)</f>
        <v>0</v>
      </c>
      <c r="U10" s="25">
        <f t="shared" ref="U10:U20" si="0">IF($G$5&gt;0,Q10/($G$5),0)</f>
        <v>0</v>
      </c>
      <c r="V10" s="25">
        <f>J10*'Parameters '!$C$13+'Energy Calculator'!K10*'Parameters '!$C$14+L10*'Parameters '!$C$8*'Parameters '!$C$15+'Energy Calculator'!M10*'Parameters '!$C$15+N10*'Parameters '!$C$16+O10*'Parameters '!$C$17+(P10*(CHOOSE('Parameters '!$A$18,'Parameters '!$C$21,'Parameters '!$D$21,'Parameters '!$E$21,'Parameters '!$F$21,'Parameters '!$A$19)))</f>
        <v>0</v>
      </c>
    </row>
    <row r="11" spans="2:23" s="13" customFormat="1" ht="15" x14ac:dyDescent="0.4">
      <c r="B11" s="13" t="s">
        <v>35</v>
      </c>
      <c r="C11" s="22">
        <v>0</v>
      </c>
      <c r="D11" s="23">
        <v>0</v>
      </c>
      <c r="E11" s="23">
        <v>0</v>
      </c>
      <c r="F11" s="23">
        <v>0</v>
      </c>
      <c r="G11" s="27">
        <f t="shared" ref="G11:G20" si="1">SUM(C11:F11)</f>
        <v>0</v>
      </c>
      <c r="I11" s="13" t="s">
        <v>35</v>
      </c>
      <c r="J11" s="22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7">
        <f>J11*'Parameters '!$C$4+K11*'Parameters '!$C$5+L11*'Parameters '!$C$6+M11*'Parameters '!$C$7+N11*'Parameters '!$C$9+O11*'Parameters '!$C$10+(P11*(CHOOSE('Parameters '!$A$18,'Parameters '!$C$20,'Parameters '!$D$20,'Parameters '!$E$20,'Parameters '!$F$20,'Parameters '!$A$19)))</f>
        <v>0</v>
      </c>
      <c r="S11" s="13" t="s">
        <v>35</v>
      </c>
      <c r="T11" s="25">
        <f t="shared" ref="T11:T20" si="2">IF(G11&gt;0,Q11/G11,0)</f>
        <v>0</v>
      </c>
      <c r="U11" s="25">
        <f t="shared" si="0"/>
        <v>0</v>
      </c>
      <c r="V11" s="25">
        <f>J11*'Parameters '!$C$13+'Energy Calculator'!K11*'Parameters '!$C$14+L11*'Parameters '!$C$8*'Parameters '!$C$15+'Energy Calculator'!M11*'Parameters '!$C$15+N11*'Parameters '!$C$16+O11*'Parameters '!$C$17+(P11*(CHOOSE('Parameters '!$A$18,'Parameters '!$C$21,'Parameters '!$D$21,'Parameters '!$E$21,'Parameters '!$F$21,'Parameters '!$A$19)))</f>
        <v>0</v>
      </c>
    </row>
    <row r="12" spans="2:23" s="13" customFormat="1" ht="15" x14ac:dyDescent="0.4">
      <c r="B12" s="13" t="s">
        <v>36</v>
      </c>
      <c r="C12" s="22">
        <v>0</v>
      </c>
      <c r="D12" s="23">
        <v>0</v>
      </c>
      <c r="E12" s="23">
        <v>0</v>
      </c>
      <c r="F12" s="23">
        <v>0</v>
      </c>
      <c r="G12" s="27">
        <f t="shared" si="1"/>
        <v>0</v>
      </c>
      <c r="I12" s="13" t="s">
        <v>36</v>
      </c>
      <c r="J12" s="22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7">
        <f>J12*'Parameters '!$C$4+K12*'Parameters '!$C$5+L12*'Parameters '!$C$6+M12*'Parameters '!$C$7+N12*'Parameters '!$C$9+O12*'Parameters '!$C$10+(P12*(CHOOSE('Parameters '!$A$18,'Parameters '!$C$20,'Parameters '!$D$20,'Parameters '!$E$20,'Parameters '!$F$20,'Parameters '!$A$19)))</f>
        <v>0</v>
      </c>
      <c r="S12" s="13" t="s">
        <v>36</v>
      </c>
      <c r="T12" s="25">
        <f>IF(G12&gt;0,Q12/G12,0)</f>
        <v>0</v>
      </c>
      <c r="U12" s="25">
        <f t="shared" si="0"/>
        <v>0</v>
      </c>
      <c r="V12" s="25">
        <f>J12*'Parameters '!$C$13+'Energy Calculator'!K12*'Parameters '!$C$14+L12*'Parameters '!$C$8*'Parameters '!$C$15+'Energy Calculator'!M12*'Parameters '!$C$15+N12*'Parameters '!$C$16+O12*'Parameters '!$C$17+(P12*(CHOOSE('Parameters '!$A$18,'Parameters '!$C$21,'Parameters '!$D$21,'Parameters '!$E$21,'Parameters '!$F$21,'Parameters '!$A$19)))</f>
        <v>0</v>
      </c>
    </row>
    <row r="13" spans="2:23" s="13" customFormat="1" ht="15" x14ac:dyDescent="0.4">
      <c r="B13" s="13" t="s">
        <v>37</v>
      </c>
      <c r="C13" s="22">
        <v>0</v>
      </c>
      <c r="D13" s="23">
        <v>0</v>
      </c>
      <c r="E13" s="23">
        <v>0</v>
      </c>
      <c r="F13" s="23">
        <v>0</v>
      </c>
      <c r="G13" s="27">
        <f t="shared" si="1"/>
        <v>0</v>
      </c>
      <c r="I13" s="13" t="s">
        <v>37</v>
      </c>
      <c r="J13" s="22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7">
        <f>J13*'Parameters '!$C$4+K13*'Parameters '!$C$5+L13*'Parameters '!$C$6+M13*'Parameters '!$C$7+N13*'Parameters '!$C$9+O13*'Parameters '!$C$10+(P13*(CHOOSE('Parameters '!$A$18,'Parameters '!$C$20,'Parameters '!$D$20,'Parameters '!$E$20,'Parameters '!$F$20,'Parameters '!$A$19)))</f>
        <v>0</v>
      </c>
      <c r="S13" s="13" t="s">
        <v>37</v>
      </c>
      <c r="T13" s="25">
        <f t="shared" si="2"/>
        <v>0</v>
      </c>
      <c r="U13" s="25">
        <f t="shared" si="0"/>
        <v>0</v>
      </c>
      <c r="V13" s="25">
        <f>J13*'Parameters '!$C$13+'Energy Calculator'!K13*'Parameters '!$C$14+L13*'Parameters '!$C$8*'Parameters '!$C$15+'Energy Calculator'!M13*'Parameters '!$C$15+N13*'Parameters '!$C$16+O13*'Parameters '!$C$17+(P13*(CHOOSE('Parameters '!$A$18,'Parameters '!$C$21,'Parameters '!$D$21,'Parameters '!$E$21,'Parameters '!$F$21,'Parameters '!$A$19)))</f>
        <v>0</v>
      </c>
    </row>
    <row r="14" spans="2:23" s="13" customFormat="1" ht="15" x14ac:dyDescent="0.4">
      <c r="B14" s="13" t="s">
        <v>38</v>
      </c>
      <c r="C14" s="22">
        <v>0</v>
      </c>
      <c r="D14" s="23">
        <v>0</v>
      </c>
      <c r="E14" s="23">
        <v>0</v>
      </c>
      <c r="F14" s="23">
        <v>0</v>
      </c>
      <c r="G14" s="27">
        <f t="shared" si="1"/>
        <v>0</v>
      </c>
      <c r="I14" s="13" t="s">
        <v>38</v>
      </c>
      <c r="J14" s="22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7">
        <f>J14*'Parameters '!$C$4+K14*'Parameters '!$C$5+L14*'Parameters '!$C$6+M14*'Parameters '!$C$7+N14*'Parameters '!$C$9+O14*'Parameters '!$C$10+(P14*(CHOOSE('Parameters '!$A$18,'Parameters '!$C$20,'Parameters '!$D$20,'Parameters '!$E$20,'Parameters '!$F$20,'Parameters '!$A$19)))</f>
        <v>0</v>
      </c>
      <c r="S14" s="13" t="s">
        <v>38</v>
      </c>
      <c r="T14" s="25">
        <f t="shared" si="2"/>
        <v>0</v>
      </c>
      <c r="U14" s="25">
        <f t="shared" si="0"/>
        <v>0</v>
      </c>
      <c r="V14" s="25">
        <f>J14*'Parameters '!$C$13+'Energy Calculator'!K14*'Parameters '!$C$14+L14*'Parameters '!$C$8*'Parameters '!$C$15+'Energy Calculator'!M14*'Parameters '!$C$15+N14*'Parameters '!$C$16+O14*'Parameters '!$C$17+(P14*(CHOOSE('Parameters '!$A$18,'Parameters '!$C$21,'Parameters '!$D$21,'Parameters '!$E$21,'Parameters '!$F$21,'Parameters '!$A$19)))</f>
        <v>0</v>
      </c>
    </row>
    <row r="15" spans="2:23" s="13" customFormat="1" ht="15" x14ac:dyDescent="0.4">
      <c r="B15" s="13" t="s">
        <v>39</v>
      </c>
      <c r="C15" s="22">
        <v>0</v>
      </c>
      <c r="D15" s="23">
        <v>0</v>
      </c>
      <c r="E15" s="23">
        <v>0</v>
      </c>
      <c r="F15" s="23">
        <v>0</v>
      </c>
      <c r="G15" s="27">
        <f t="shared" si="1"/>
        <v>0</v>
      </c>
      <c r="I15" s="13" t="s">
        <v>39</v>
      </c>
      <c r="J15" s="22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7">
        <f>J15*'Parameters '!$C$4+K15*'Parameters '!$C$5+L15*'Parameters '!$C$6+M15*'Parameters '!$C$7+N15*'Parameters '!$C$9+O15*'Parameters '!$C$10+(P15*(CHOOSE('Parameters '!$A$18,'Parameters '!$C$20,'Parameters '!$D$20,'Parameters '!$E$20,'Parameters '!$F$20,'Parameters '!$A$19)))</f>
        <v>0</v>
      </c>
      <c r="S15" s="13" t="s">
        <v>39</v>
      </c>
      <c r="T15" s="25">
        <f t="shared" si="2"/>
        <v>0</v>
      </c>
      <c r="U15" s="25">
        <f t="shared" si="0"/>
        <v>0</v>
      </c>
      <c r="V15" s="25">
        <f>J15*'Parameters '!$C$13+'Energy Calculator'!K15*'Parameters '!$C$14+L15*'Parameters '!$C$8*'Parameters '!$C$15+'Energy Calculator'!M15*'Parameters '!$C$15+N15*'Parameters '!$C$16+O15*'Parameters '!$C$17+(P15*(CHOOSE('Parameters '!$A$18,'Parameters '!$C$21,'Parameters '!$D$21,'Parameters '!$E$21,'Parameters '!$F$21,'Parameters '!$A$19)))</f>
        <v>0</v>
      </c>
    </row>
    <row r="16" spans="2:23" s="13" customFormat="1" ht="15" x14ac:dyDescent="0.4">
      <c r="B16" s="13" t="s">
        <v>40</v>
      </c>
      <c r="C16" s="22">
        <v>0</v>
      </c>
      <c r="D16" s="23">
        <v>0</v>
      </c>
      <c r="E16" s="23">
        <v>0</v>
      </c>
      <c r="F16" s="23">
        <v>0</v>
      </c>
      <c r="G16" s="27">
        <f t="shared" si="1"/>
        <v>0</v>
      </c>
      <c r="I16" s="13" t="s">
        <v>40</v>
      </c>
      <c r="J16" s="22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7">
        <f>J16*'Parameters '!$C$4+K16*'Parameters '!$C$5+L16*'Parameters '!$C$6+M16*'Parameters '!$C$7+N16*'Parameters '!$C$9+O16*'Parameters '!$C$10+(P16*(CHOOSE('Parameters '!$A$18,'Parameters '!$C$20,'Parameters '!$D$20,'Parameters '!$E$20,'Parameters '!$F$20,'Parameters '!$A$19)))</f>
        <v>0</v>
      </c>
      <c r="S16" s="13" t="s">
        <v>40</v>
      </c>
      <c r="T16" s="25">
        <f t="shared" si="2"/>
        <v>0</v>
      </c>
      <c r="U16" s="25">
        <f t="shared" si="0"/>
        <v>0</v>
      </c>
      <c r="V16" s="25">
        <f>J16*'Parameters '!$C$13+'Energy Calculator'!K16*'Parameters '!$C$14+L16*'Parameters '!$C$8*'Parameters '!$C$15+'Energy Calculator'!M16*'Parameters '!$C$15+N16*'Parameters '!$C$16+O16*'Parameters '!$C$17+(P16*(CHOOSE('Parameters '!$A$18,'Parameters '!$C$21,'Parameters '!$D$21,'Parameters '!$E$21,'Parameters '!$F$21,'Parameters '!$A$19)))</f>
        <v>0</v>
      </c>
    </row>
    <row r="17" spans="2:22" s="13" customFormat="1" ht="15" x14ac:dyDescent="0.4">
      <c r="B17" s="13" t="s">
        <v>41</v>
      </c>
      <c r="C17" s="22">
        <v>0</v>
      </c>
      <c r="D17" s="23">
        <v>0</v>
      </c>
      <c r="E17" s="23">
        <v>0</v>
      </c>
      <c r="F17" s="23">
        <v>0</v>
      </c>
      <c r="G17" s="27">
        <f t="shared" si="1"/>
        <v>0</v>
      </c>
      <c r="I17" s="13" t="s">
        <v>41</v>
      </c>
      <c r="J17" s="22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7">
        <f>J17*'Parameters '!$C$4+K17*'Parameters '!$C$5+L17*'Parameters '!$C$6+M17*'Parameters '!$C$7+N17*'Parameters '!$C$9+O17*'Parameters '!$C$10+(P17*(CHOOSE('Parameters '!$A$18,'Parameters '!$C$20,'Parameters '!$D$20,'Parameters '!$E$20,'Parameters '!$F$20,'Parameters '!$A$19)))</f>
        <v>0</v>
      </c>
      <c r="S17" s="13" t="s">
        <v>41</v>
      </c>
      <c r="T17" s="25">
        <f t="shared" si="2"/>
        <v>0</v>
      </c>
      <c r="U17" s="25">
        <f t="shared" si="0"/>
        <v>0</v>
      </c>
      <c r="V17" s="25">
        <f>J17*'Parameters '!$C$13+'Energy Calculator'!K17*'Parameters '!$C$14+L17*'Parameters '!$C$8*'Parameters '!$C$15+'Energy Calculator'!M17*'Parameters '!$C$15+N17*'Parameters '!$C$16+O17*'Parameters '!$C$17+(P17*(CHOOSE('Parameters '!$A$18,'Parameters '!$C$21,'Parameters '!$D$21,'Parameters '!$E$21,'Parameters '!$F$21,'Parameters '!$A$19)))</f>
        <v>0</v>
      </c>
    </row>
    <row r="18" spans="2:22" s="13" customFormat="1" ht="15" x14ac:dyDescent="0.4">
      <c r="B18" s="13" t="s">
        <v>42</v>
      </c>
      <c r="C18" s="22">
        <v>0</v>
      </c>
      <c r="D18" s="23">
        <v>0</v>
      </c>
      <c r="E18" s="23">
        <v>0</v>
      </c>
      <c r="F18" s="23">
        <v>0</v>
      </c>
      <c r="G18" s="27">
        <f t="shared" si="1"/>
        <v>0</v>
      </c>
      <c r="I18" s="13" t="s">
        <v>42</v>
      </c>
      <c r="J18" s="22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7">
        <f>J18*'Parameters '!$C$4+K18*'Parameters '!$C$5+L18*'Parameters '!$C$6+M18*'Parameters '!$C$7+N18*'Parameters '!$C$9+O18*'Parameters '!$C$10+(P18*(CHOOSE('Parameters '!$A$18,'Parameters '!$C$20,'Parameters '!$D$20,'Parameters '!$E$20,'Parameters '!$F$20,'Parameters '!$A$19)))</f>
        <v>0</v>
      </c>
      <c r="S18" s="13" t="s">
        <v>42</v>
      </c>
      <c r="T18" s="25">
        <f t="shared" si="2"/>
        <v>0</v>
      </c>
      <c r="U18" s="25">
        <f t="shared" si="0"/>
        <v>0</v>
      </c>
      <c r="V18" s="25">
        <f>J18*'Parameters '!$C$13+'Energy Calculator'!K18*'Parameters '!$C$14+L18*'Parameters '!$C$8*'Parameters '!$C$15+'Energy Calculator'!M18*'Parameters '!$C$15+N18*'Parameters '!$C$16+O18*'Parameters '!$C$17+(P18*(CHOOSE('Parameters '!$A$18,'Parameters '!$C$21,'Parameters '!$D$21,'Parameters '!$E$21,'Parameters '!$F$21,'Parameters '!$A$19)))</f>
        <v>0</v>
      </c>
    </row>
    <row r="19" spans="2:22" s="13" customFormat="1" ht="15" x14ac:dyDescent="0.4">
      <c r="B19" s="13" t="s">
        <v>43</v>
      </c>
      <c r="C19" s="22">
        <v>0</v>
      </c>
      <c r="D19" s="23">
        <v>0</v>
      </c>
      <c r="E19" s="23">
        <v>0</v>
      </c>
      <c r="F19" s="23">
        <v>0</v>
      </c>
      <c r="G19" s="27">
        <f t="shared" si="1"/>
        <v>0</v>
      </c>
      <c r="I19" s="13" t="s">
        <v>43</v>
      </c>
      <c r="J19" s="22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7">
        <f>J19*'Parameters '!$C$4+K19*'Parameters '!$C$5+L19*'Parameters '!$C$6+M19*'Parameters '!$C$7+N19*'Parameters '!$C$9+O19*'Parameters '!$C$10+(P19*(CHOOSE('Parameters '!$A$18,'Parameters '!$C$20,'Parameters '!$D$20,'Parameters '!$E$20,'Parameters '!$F$20,'Parameters '!$A$19)))</f>
        <v>0</v>
      </c>
      <c r="S19" s="13" t="s">
        <v>43</v>
      </c>
      <c r="T19" s="25">
        <f t="shared" si="2"/>
        <v>0</v>
      </c>
      <c r="U19" s="25">
        <f t="shared" si="0"/>
        <v>0</v>
      </c>
      <c r="V19" s="25">
        <f>J19*'Parameters '!$C$13+'Energy Calculator'!K19*'Parameters '!$C$14+L19*'Parameters '!$C$8*'Parameters '!$C$15+'Energy Calculator'!M19*'Parameters '!$C$15+N19*'Parameters '!$C$16+O19*'Parameters '!$C$17+(P19*(CHOOSE('Parameters '!$A$18,'Parameters '!$C$21,'Parameters '!$D$21,'Parameters '!$E$21,'Parameters '!$F$21,'Parameters '!$A$19)))</f>
        <v>0</v>
      </c>
    </row>
    <row r="20" spans="2:22" s="13" customFormat="1" ht="15" x14ac:dyDescent="0.4">
      <c r="B20" s="13" t="s">
        <v>44</v>
      </c>
      <c r="C20" s="24">
        <v>0</v>
      </c>
      <c r="D20" s="23">
        <v>0</v>
      </c>
      <c r="E20" s="23">
        <v>0</v>
      </c>
      <c r="F20" s="23">
        <v>0</v>
      </c>
      <c r="G20" s="28">
        <f t="shared" si="1"/>
        <v>0</v>
      </c>
      <c r="I20" s="13" t="s">
        <v>44</v>
      </c>
      <c r="J20" s="24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7">
        <f>J20*'Parameters '!$C$4+K20*'Parameters '!$C$5+L20*'Parameters '!$C$6+M20*'Parameters '!$C$7+N20*'Parameters '!$C$9+O20*'Parameters '!$C$10+(P20*(CHOOSE('Parameters '!$A$18,'Parameters '!$C$20,'Parameters '!$D$20,'Parameters '!$E$20,'Parameters '!$F$20,'Parameters '!$A$19)))</f>
        <v>0</v>
      </c>
      <c r="S20" s="13" t="s">
        <v>44</v>
      </c>
      <c r="T20" s="26">
        <f t="shared" si="2"/>
        <v>0</v>
      </c>
      <c r="U20" s="25">
        <f t="shared" si="0"/>
        <v>0</v>
      </c>
      <c r="V20" s="25">
        <f>J20*'Parameters '!$C$13+'Energy Calculator'!K20*'Parameters '!$C$14+L20*'Parameters '!$C$8*'Parameters '!$C$15+'Energy Calculator'!M20*'Parameters '!$C$15+N20*'Parameters '!$C$16+O20*'Parameters '!$C$17+(P20*(CHOOSE('Parameters '!$A$18,'Parameters '!$C$21,'Parameters '!$D$21,'Parameters '!$E$21,'Parameters '!$F$21,'Parameters '!$A$19)))</f>
        <v>0</v>
      </c>
    </row>
    <row r="21" spans="2:22" s="13" customFormat="1" ht="15" x14ac:dyDescent="0.4">
      <c r="B21" s="15" t="s">
        <v>45</v>
      </c>
      <c r="C21" s="30">
        <f>SUM(C9:C20)</f>
        <v>0</v>
      </c>
      <c r="D21" s="29">
        <f t="shared" ref="D21:G21" si="3">SUM(D9:D20)</f>
        <v>0</v>
      </c>
      <c r="E21" s="29">
        <f t="shared" si="3"/>
        <v>0</v>
      </c>
      <c r="F21" s="29">
        <f t="shared" si="3"/>
        <v>0</v>
      </c>
      <c r="G21" s="29">
        <f t="shared" si="3"/>
        <v>0</v>
      </c>
      <c r="I21" s="15" t="s">
        <v>45</v>
      </c>
      <c r="J21" s="30">
        <f>SUM(J9:J20)</f>
        <v>0</v>
      </c>
      <c r="K21" s="29">
        <f t="shared" ref="K21:Q21" si="4">SUM(K9:K20)</f>
        <v>0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29">
        <f t="shared" si="4"/>
        <v>0</v>
      </c>
      <c r="P21" s="29">
        <f t="shared" si="4"/>
        <v>0</v>
      </c>
      <c r="Q21" s="29">
        <f t="shared" si="4"/>
        <v>0</v>
      </c>
      <c r="S21" s="15" t="s">
        <v>45</v>
      </c>
      <c r="T21" s="25">
        <f>SUM(T9:T20)</f>
        <v>0</v>
      </c>
      <c r="U21" s="25">
        <f>SUM(U9:U20)</f>
        <v>0</v>
      </c>
      <c r="V21" s="25">
        <f>J21*'Parameters '!$C$13+'Energy Calculator'!K21*'Parameters '!$C$14+L21*'Parameters '!$C$8*'Parameters '!$C$15+'Energy Calculator'!M21*'Parameters '!$C$15+N21*'Parameters '!$C$16+O21*'Parameters '!$C$17</f>
        <v>0</v>
      </c>
    </row>
    <row r="22" spans="2:22" s="13" customFormat="1" ht="15" x14ac:dyDescent="0.4"/>
    <row r="23" spans="2:22" s="13" customFormat="1" ht="15" x14ac:dyDescent="0.4"/>
    <row r="24" spans="2:22" s="13" customFormat="1" ht="15" x14ac:dyDescent="0.4"/>
  </sheetData>
  <mergeCells count="4">
    <mergeCell ref="C7:F7"/>
    <mergeCell ref="C3:F3"/>
    <mergeCell ref="T7:U7"/>
    <mergeCell ref="J7:P7"/>
  </mergeCells>
  <phoneticPr fontId="5" type="noConversion"/>
  <pageMargins left="0.7" right="0.7" top="0.75" bottom="0.75" header="0.3" footer="0.3"/>
  <pageSetup paperSize="9"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2B2C06-515D-490F-AB48-59DAC49F490C}">
          <x14:formula1>
            <xm:f>'Parameters '!$C$19:$G$19</xm:f>
          </x14:formula1>
          <xm:sqref>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8F30-1974-4A8F-9F9C-6ECEEE4596FC}">
  <dimension ref="A1:Q21"/>
  <sheetViews>
    <sheetView workbookViewId="0">
      <selection activeCell="C13" sqref="C13"/>
    </sheetView>
  </sheetViews>
  <sheetFormatPr defaultColWidth="8.81640625" defaultRowHeight="14.5" x14ac:dyDescent="0.35"/>
  <cols>
    <col min="2" max="2" width="40.453125" bestFit="1" customWidth="1"/>
    <col min="3" max="3" width="12.26953125" customWidth="1"/>
    <col min="12" max="12" width="10.453125" customWidth="1"/>
  </cols>
  <sheetData>
    <row r="1" spans="2:17" ht="18.5" x14ac:dyDescent="0.45">
      <c r="B1" s="4" t="s">
        <v>0</v>
      </c>
      <c r="C1" s="3"/>
      <c r="D1" s="3"/>
      <c r="E1" s="3"/>
    </row>
    <row r="3" spans="2:17" x14ac:dyDescent="0.35">
      <c r="B3" s="1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2:17" x14ac:dyDescent="0.35">
      <c r="B4" s="2" t="s">
        <v>2</v>
      </c>
      <c r="C4">
        <v>3.6</v>
      </c>
      <c r="D4" s="9" t="s">
        <v>3</v>
      </c>
    </row>
    <row r="5" spans="2:17" x14ac:dyDescent="0.35">
      <c r="B5" s="2" t="s">
        <v>4</v>
      </c>
      <c r="C5">
        <v>1000</v>
      </c>
      <c r="D5" s="9" t="s">
        <v>3</v>
      </c>
    </row>
    <row r="6" spans="2:17" x14ac:dyDescent="0.35">
      <c r="B6" s="2" t="s">
        <v>5</v>
      </c>
      <c r="C6">
        <v>25</v>
      </c>
      <c r="D6" s="9" t="s">
        <v>6</v>
      </c>
    </row>
    <row r="7" spans="2:17" x14ac:dyDescent="0.35">
      <c r="B7" s="2" t="s">
        <v>7</v>
      </c>
      <c r="C7">
        <v>49</v>
      </c>
      <c r="D7" s="9" t="s">
        <v>6</v>
      </c>
    </row>
    <row r="8" spans="2:17" x14ac:dyDescent="0.35">
      <c r="B8" s="2" t="s">
        <v>8</v>
      </c>
      <c r="C8">
        <v>0.51</v>
      </c>
      <c r="D8" s="9" t="s">
        <v>6</v>
      </c>
    </row>
    <row r="9" spans="2:17" x14ac:dyDescent="0.35">
      <c r="B9" s="2" t="s">
        <v>9</v>
      </c>
      <c r="C9">
        <f>0.04*C5</f>
        <v>40</v>
      </c>
      <c r="D9" s="9" t="s">
        <v>10</v>
      </c>
    </row>
    <row r="10" spans="2:17" x14ac:dyDescent="0.35">
      <c r="B10" s="2" t="s">
        <v>55</v>
      </c>
      <c r="C10">
        <v>40.630000000000003</v>
      </c>
      <c r="D10" s="9" t="s">
        <v>10</v>
      </c>
      <c r="Q10" s="9"/>
    </row>
    <row r="12" spans="2:17" x14ac:dyDescent="0.35">
      <c r="B12" s="2" t="s">
        <v>12</v>
      </c>
    </row>
    <row r="13" spans="2:17" x14ac:dyDescent="0.35">
      <c r="B13" s="2" t="s">
        <v>13</v>
      </c>
      <c r="C13">
        <f>0.074/1000</f>
        <v>7.3999999999999996E-5</v>
      </c>
      <c r="D13" s="9" t="s">
        <v>10</v>
      </c>
    </row>
    <row r="14" spans="2:17" x14ac:dyDescent="0.35">
      <c r="B14" s="2" t="s">
        <v>14</v>
      </c>
      <c r="C14">
        <v>0.06</v>
      </c>
      <c r="D14" s="9" t="s">
        <v>10</v>
      </c>
    </row>
    <row r="15" spans="2:17" x14ac:dyDescent="0.35">
      <c r="B15" s="2" t="s">
        <v>15</v>
      </c>
      <c r="C15">
        <f>3.01/1000</f>
        <v>3.0099999999999997E-3</v>
      </c>
      <c r="D15" s="9" t="s">
        <v>16</v>
      </c>
    </row>
    <row r="16" spans="2:17" x14ac:dyDescent="0.35">
      <c r="B16" s="2" t="s">
        <v>17</v>
      </c>
      <c r="C16">
        <f>2.72/1000</f>
        <v>2.7200000000000002E-3</v>
      </c>
      <c r="D16" s="9" t="s">
        <v>10</v>
      </c>
    </row>
    <row r="17" spans="1:17" x14ac:dyDescent="0.35">
      <c r="B17" s="5" t="s">
        <v>54</v>
      </c>
      <c r="C17" s="7">
        <f>2.98/1000</f>
        <v>2.98E-3</v>
      </c>
      <c r="D17" s="9" t="s">
        <v>10</v>
      </c>
      <c r="E17" s="7"/>
      <c r="F17" s="7"/>
      <c r="G17" s="7"/>
      <c r="H17" s="7"/>
      <c r="I17" s="7"/>
      <c r="J17" s="7"/>
      <c r="K17" s="7"/>
      <c r="L17" s="7"/>
      <c r="Q17" s="9"/>
    </row>
    <row r="18" spans="1:17" x14ac:dyDescent="0.35">
      <c r="A18">
        <f>IF('Energy Calculator'!Q4='Parameters '!C19,'Parameters '!C18,IF('Energy Calculator'!Q4='Parameters '!D19,'Parameters '!D18,IF('Energy Calculator'!Q4='Parameters '!E19,'Parameters '!E18,IF('Energy Calculator'!Q4='Parameters '!F19,'Parameters '!F18,5))))</f>
        <v>1</v>
      </c>
      <c r="B18" s="2" t="s">
        <v>57</v>
      </c>
      <c r="C18">
        <v>1</v>
      </c>
      <c r="D18">
        <v>2</v>
      </c>
      <c r="E18">
        <v>3</v>
      </c>
      <c r="F18">
        <v>4</v>
      </c>
      <c r="G18">
        <v>5</v>
      </c>
    </row>
    <row r="19" spans="1:17" x14ac:dyDescent="0.35">
      <c r="A19">
        <v>0</v>
      </c>
      <c r="B19" s="2" t="s">
        <v>49</v>
      </c>
      <c r="C19" s="6" t="s">
        <v>50</v>
      </c>
      <c r="D19" s="6" t="s">
        <v>51</v>
      </c>
      <c r="E19" s="6" t="s">
        <v>52</v>
      </c>
      <c r="F19" s="6" t="s">
        <v>53</v>
      </c>
      <c r="G19" s="6" t="s">
        <v>57</v>
      </c>
    </row>
    <row r="20" spans="1:17" x14ac:dyDescent="0.35">
      <c r="B20" s="2" t="s">
        <v>11</v>
      </c>
      <c r="C20">
        <v>29870</v>
      </c>
      <c r="D20">
        <v>21590</v>
      </c>
      <c r="E20">
        <f>15.27*C5</f>
        <v>15270</v>
      </c>
      <c r="F20">
        <v>25730</v>
      </c>
      <c r="G20" s="10" t="s">
        <v>10</v>
      </c>
    </row>
    <row r="21" spans="1:17" x14ac:dyDescent="0.35">
      <c r="B21" s="5" t="s">
        <v>18</v>
      </c>
      <c r="C21" s="7">
        <v>2.68</v>
      </c>
      <c r="D21" s="11">
        <v>2</v>
      </c>
      <c r="E21" s="7">
        <v>1.43</v>
      </c>
      <c r="F21" s="7">
        <v>2.34</v>
      </c>
      <c r="G21" s="10" t="s">
        <v>10</v>
      </c>
      <c r="H21" s="7"/>
      <c r="I21" s="7"/>
      <c r="J21" s="7"/>
      <c r="K21" s="7"/>
      <c r="L21" s="7"/>
    </row>
  </sheetData>
  <sheetProtection sheet="1" objects="1" scenarios="1"/>
  <hyperlinks>
    <hyperlink ref="D6" r:id="rId1" display="https://www.elgas.com.au/blog/389-lpg-conversions-kg-litres-mj-kwh-and-m3/" xr:uid="{203BDC2F-2DBB-4768-BBAD-BAE66AF16ACD}"/>
    <hyperlink ref="D7" r:id="rId2" display="https://www.elgas.com.au/blog/389-lpg-conversions-kg-litres-mj-kwh-and-m3/" xr:uid="{5F2BE027-1CC7-4960-BCDB-1F2006AAFCCD}"/>
    <hyperlink ref="D9" r:id="rId3" display="https://tools.genless.govt.nz/businesses/wood-energy-calculators/co2-emission-calculator/" xr:uid="{22314175-6641-4024-B49D-A55E86904D24}"/>
    <hyperlink ref="D4" r:id="rId4" display="https://tools.genless.govt.nz/businesses/wood-energy-calculators/energy-unit-converter/" xr:uid="{169CD5C0-20EF-4C1B-8448-2659B374DD11}"/>
    <hyperlink ref="D5" r:id="rId5" display="https://tools.genless.govt.nz/businesses/wood-energy-calculators/energy-unit-converter/" xr:uid="{F6F0F2F1-D2CE-4109-A5C5-34052DEEE9AA}"/>
    <hyperlink ref="D13" r:id="rId6" display="https://tools.genless.govt.nz/businesses/wood-energy-calculators/co2-emission-calculator/" xr:uid="{247773D5-D19D-4753-B79B-46FA4224504B}"/>
    <hyperlink ref="D14" r:id="rId7" display="https://tools.genless.govt.nz/businesses/wood-energy-calculators/co2-emission-calculator/" xr:uid="{1D6F8D95-415A-45BA-BA46-76DB8607B1D7}"/>
    <hyperlink ref="D16" r:id="rId8" display="https://tools.genless.govt.nz/businesses/wood-energy-calculators/co2-emission-calculator/" xr:uid="{74964A08-398E-4925-873C-A1D2A42DF24F}"/>
    <hyperlink ref="G21" r:id="rId9" display="https://tools.genless.govt.nz/businesses/wood-energy-calculators/co2-emission-calculator/" xr:uid="{9047D6F2-368A-4C8C-8D9D-11FFB3A0F012}"/>
    <hyperlink ref="D15" r:id="rId10" display="https://environment.govt.nz/assets/Publications/Files/voluntary-ghg-reporting-summary-tables-emissions-factors-2015.pdf" xr:uid="{A69BFA36-2043-4522-ADFC-1272C1B250B7}"/>
    <hyperlink ref="D8" r:id="rId11" display="https://www.elgas.com.au/blog/389-lpg-conversions-kg-litres-mj-kwh-and-m3/" xr:uid="{C075BADC-5BCC-4F59-880F-B64D54E6728E}"/>
    <hyperlink ref="G20" r:id="rId12" display="https://tools.genless.govt.nz/businesses/wood-energy-calculators/co2-emission-calculator/" xr:uid="{E3783D30-91EA-44C0-B0CD-1159FC99AAEA}"/>
    <hyperlink ref="D17" r:id="rId13" display="https://tools.genless.govt.nz/businesses/wood-energy-calculators/co2-emission-calculator/" xr:uid="{2F3C99B1-2972-411F-8C3D-4CFCDED0C71F}"/>
    <hyperlink ref="D10" r:id="rId14" display="https://tools.genless.govt.nz/businesses/wood-energy-calculators/co2-emission-calculator/" xr:uid="{3960B1E8-F070-442F-880B-9ECB9327E61F}"/>
  </hyperlink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Templates</TermName>
          <TermId xmlns="http://schemas.microsoft.com/office/infopath/2007/PartnerControls">4a647560-0777-41cc-bc66-ef65261b062f</TermId>
        </TermInfo>
      </Terms>
    </C3TopicNote>
    <C3FinancialYear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21/22</TermName>
          <TermId xmlns="http://schemas.microsoft.com/office/infopath/2007/PartnerControls">8fa72d9a-ddca-4e43-8bc8-0f3c386cf2dd</TermId>
        </TermInfo>
      </Terms>
    </C3FinancialYearNote>
    <TaxKeywordTaxHTField xmlns="83df02af-d853-424d-af16-f5fa65ecc479">
      <Terms xmlns="http://schemas.microsoft.com/office/infopath/2007/PartnerControls"/>
    </TaxKeywordTaxHTField>
    <TaxCatchAll xmlns="83df02af-d853-424d-af16-f5fa65ecc479">
      <Value>2792</Value>
      <Value>684</Value>
      <Value>2380</Value>
    </TaxCatchAll>
    <_dlc_DocId xmlns="83df02af-d853-424d-af16-f5fa65ecc479">MANDC-1462593656-2112</_dlc_DocId>
    <_dlc_DocIdUrl xmlns="83df02af-d853-424d-af16-f5fa65ecc479">
      <Url>https://eeca.cohesion.net.nz/Sites/MC/_layouts/15/DocIdRedir.aspx?ID=MANDC-1462593656-2112</Url>
      <Description>MANDC-1462593656-2112</Description>
    </_dlc_DocIdUrl>
    <lb9b9f3b053a41b38b75c9a9e297a5c0 xmlns="83df02af-d853-424d-af16-f5fa65ecc4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</TermName>
          <TermId xmlns="http://schemas.microsoft.com/office/infopath/2007/PartnerControls">d60e4d3f-0ff8-4cd7-b7a3-0dececdad583</TermId>
        </TermInfo>
      </Terms>
    </lb9b9f3b053a41b38b75c9a9e297a5c0>
    <Completed xmlns="http://schemas.microsoft.com/sharepoint/v3">false</Completed>
    <ed43d56e28de45d9823832c24172a393 xmlns="83df02af-d853-424d-af16-f5fa65ecc479">
      <Terms xmlns="http://schemas.microsoft.com/office/infopath/2007/PartnerControls"/>
    </ed43d56e28de45d9823832c24172a393>
    <IconOverlay xmlns="http://schemas.microsoft.com/sharepoint/v4" xsi:nil="true"/>
    <C3Active xmlns="83df02af-d853-424d-af16-f5fa65ecc479">true</C3Activ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5496552013C0BA46BE88192D5C6EB20B00BC7B51C3C3DA487E91D1E0ED95F8C85C001019CBC9387CFC4C8A22B2A024DB45FC" ma:contentTypeVersion="9" ma:contentTypeDescription="Create a new Word Document" ma:contentTypeScope="" ma:versionID="afb3935d3a2d57345cbf05165260acad">
  <xsd:schema xmlns:xsd="http://www.w3.org/2001/XMLSchema" xmlns:xs="http://www.w3.org/2001/XMLSchema" xmlns:p="http://schemas.microsoft.com/office/2006/metadata/properties" xmlns:ns1="http://schemas.microsoft.com/sharepoint/v3" xmlns:ns3="83df02af-d853-424d-af16-f5fa65ecc479" xmlns:ns4="01be4277-2979-4a68-876d-b92b25fceece" xmlns:ns5="http://schemas.microsoft.com/sharepoint/v4" targetNamespace="http://schemas.microsoft.com/office/2006/metadata/properties" ma:root="true" ma:fieldsID="c78b51ee780b8afbe3dc83e81da472a4" ns1:_="" ns3:_="" ns4:_="" ns5:_="">
    <xsd:import namespace="http://schemas.microsoft.com/sharepoint/v3"/>
    <xsd:import namespace="83df02af-d853-424d-af16-f5fa65ecc479"/>
    <xsd:import namespace="01be4277-2979-4a68-876d-b92b25fceec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Active" minOccurs="0"/>
                <xsd:element ref="ns4:C3TopicNote" minOccurs="0"/>
                <xsd:element ref="ns3:TaxKeywordTaxHTField" minOccurs="0"/>
                <xsd:element ref="ns3:TaxCatchAll" minOccurs="0"/>
                <xsd:element ref="ns3:TaxCatchAllLabel" minOccurs="0"/>
                <xsd:element ref="ns1:Completed" minOccurs="0"/>
                <xsd:element ref="ns3:lb9b9f3b053a41b38b75c9a9e297a5c0" minOccurs="0"/>
                <xsd:element ref="ns4:C3FinancialYearNote" minOccurs="0"/>
                <xsd:element ref="ns3:_dlc_DocId" minOccurs="0"/>
                <xsd:element ref="ns3:_dlc_DocIdUrl" minOccurs="0"/>
                <xsd:element ref="ns3:_dlc_DocIdPersistId" minOccurs="0"/>
                <xsd:element ref="ns3:ed43d56e28de45d9823832c24172a393" minOccurs="0"/>
                <xsd:element ref="ns3:SharedWithUsers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leted" ma:index="14" nillable="true" ma:displayName="Completed" ma:default="FALSE" ma:hidden="true" ma:internalName="Comple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f02af-d853-424d-af16-f5fa65ecc479" elementFormDefault="qualified">
    <xsd:import namespace="http://schemas.microsoft.com/office/2006/documentManagement/types"/>
    <xsd:import namespace="http://schemas.microsoft.com/office/infopath/2007/PartnerControls"/>
    <xsd:element name="C3Active" ma:index="5" nillable="true" ma:displayName="Active?" ma:default="1" ma:internalName="Active_x003f_">
      <xsd:simpleType>
        <xsd:restriction base="dms:Boolean"/>
      </xsd:simpleType>
    </xsd:element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6424cb70-b625-4258-aada-be1255287bd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622da526-7d8c-4bd4-b76d-f0db9a0df4f0}" ma:internalName="TaxCatchAll" ma:showField="CatchAllData" ma:web="83df02af-d853-424d-af16-f5fa65ecc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622da526-7d8c-4bd4-b76d-f0db9a0df4f0}" ma:internalName="TaxCatchAllLabel" ma:readOnly="true" ma:showField="CatchAllDataLabel" ma:web="83df02af-d853-424d-af16-f5fa65ecc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b9b9f3b053a41b38b75c9a9e297a5c0" ma:index="15" nillable="true" ma:taxonomy="true" ma:internalName="lb9b9f3b053a41b38b75c9a9e297a5c0" ma:taxonomyFieldName="ProgrammeArea" ma:displayName="Programme Area" ma:fieldId="{5b9b9f3b-053a-41b3-8b75-c9a9e297a5c0}" ma:sspId="6424cb70-b625-4258-aada-be1255287bd6" ma:termSetId="0f3e60e5-e825-431a-ae77-33180cb2e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d43d56e28de45d9823832c24172a393" ma:index="24" nillable="true" ma:taxonomy="true" ma:internalName="ed43d56e28de45d9823832c24172a393" ma:taxonomyFieldName="Channel" ma:displayName="Channel" ma:default="" ma:fieldId="{ed43d56e-28de-45d9-8238-32c24172a393}" ma:sspId="6424cb70-b625-4258-aada-be1255287bd6" ma:termSetId="a3a1d8aa-e35e-49e5-b15a-900e486c15f8" ma:anchorId="29199e64-df51-4c48-b3fa-5eada26ece5b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readOnly="false" ma:default="" ma:fieldId="{6a3fe89f-a6dd-4490-a9c1-3ef38d67b8c7}" ma:sspId="6424cb70-b625-4258-aada-be1255287bd6" ma:termSetId="a3a1d8aa-e35e-49e5-b15a-900e486c15f8" ma:anchorId="dbe8af91-fad6-4704-a75d-1cacff861485" ma:open="false" ma:isKeyword="false">
      <xsd:complexType>
        <xsd:sequence>
          <xsd:element ref="pc:Terms" minOccurs="0" maxOccurs="1"/>
        </xsd:sequence>
      </xsd:complexType>
    </xsd:element>
    <xsd:element name="C3FinancialYearNote" ma:index="18" nillable="true" ma:taxonomy="true" ma:internalName="C3FinancialYearNote" ma:taxonomyFieldName="C3FinancialYear" ma:displayName="Financial Year" ma:readOnly="false" ma:default="" ma:fieldId="{576f231a-00e6-4d2f-a497-c942067ed5b8}" ma:sspId="6424cb70-b625-4258-aada-be1255287bd6" ma:termSetId="67187f8a-7802-4a97-b714-f9f1f17ed6c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34FD92D-866C-433A-A1FD-A7ED886D9752}">
  <ds:schemaRefs>
    <ds:schemaRef ds:uri="01be4277-2979-4a68-876d-b92b25fceece"/>
    <ds:schemaRef ds:uri="http://purl.org/dc/elements/1.1/"/>
    <ds:schemaRef ds:uri="http://schemas.microsoft.com/office/2006/documentManagement/types"/>
    <ds:schemaRef ds:uri="http://schemas.microsoft.com/sharepoint/v4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83df02af-d853-424d-af16-f5fa65ecc47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BA1C25-5F5D-4D1D-8713-B4A54B51A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4DCC98-E008-44BB-9384-95B757051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df02af-d853-424d-af16-f5fa65ecc479"/>
    <ds:schemaRef ds:uri="01be4277-2979-4a68-876d-b92b25fceec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CB24A1C-2A2A-449C-A222-6B8C61DB0A8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Energy Calculator</vt:lpstr>
      <vt:lpstr>Parameters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EECA Energy Calculator</dc:title>
  <dc:subject/>
  <dc:creator>Michelle Sands</dc:creator>
  <cp:keywords/>
  <dc:description/>
  <cp:lastModifiedBy>Hamish Thomson</cp:lastModifiedBy>
  <cp:revision/>
  <cp:lastPrinted>2022-05-08T01:49:07Z</cp:lastPrinted>
  <dcterms:created xsi:type="dcterms:W3CDTF">2020-12-07T21:28:11Z</dcterms:created>
  <dcterms:modified xsi:type="dcterms:W3CDTF">2023-09-12T22:24:13Z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0x0101005496552013C0BA46BE88192D5C6EB20B00BC7B51C3C3DA487E91D1E0ED95F8C85C001019CBC9387CFC4C8A22B2A024DB45FC</vt:lpwstr>
  </property>
  <property fmtid="{D5CDD505-2E9C-101B-9397-08002B2CF9AE}" pid="3" name="Order">
    <vt:r8>404000</vt:r8>
  </property>
  <property fmtid="{D5CDD505-2E9C-101B-9397-08002B2CF9AE}" pid="4" name="Partnership Sector">
    <vt:lpwstr>2236;#Sector Associations|a6007bde-6c27-40d2-9998-2f06fa854c52</vt:lpwstr>
  </property>
  <property fmtid="{D5CDD505-2E9C-101B-9397-08002B2CF9AE}" pid="5" name="_dlc_DocIdItemGuid">
    <vt:lpwstr>71e5d63b-532a-4f4a-83fc-c40f49a89a6c</vt:lpwstr>
  </property>
  <property fmtid="{D5CDD505-2E9C-101B-9397-08002B2CF9AE}" pid="6" name="TaxKeyword">
    <vt:lpwstr/>
  </property>
  <property fmtid="{D5CDD505-2E9C-101B-9397-08002B2CF9AE}" pid="7" name="C3FinancialYear">
    <vt:lpwstr>2380;#21/22|8fa72d9a-ddca-4e43-8bc8-0f3c386cf2dd</vt:lpwstr>
  </property>
  <property fmtid="{D5CDD505-2E9C-101B-9397-08002B2CF9AE}" pid="8" name="C3Topic">
    <vt:lpwstr>2792;#Templates|4a647560-0777-41cc-bc66-ef65261b062f</vt:lpwstr>
  </property>
  <property fmtid="{D5CDD505-2E9C-101B-9397-08002B2CF9AE}" pid="9" name="_docset_NoMedatataSyncRequired">
    <vt:lpwstr>False</vt:lpwstr>
  </property>
  <property fmtid="{D5CDD505-2E9C-101B-9397-08002B2CF9AE}" pid="10" name="ProgrammeArea">
    <vt:lpwstr>684;#Marketing|d60e4d3f-0ff8-4cd7-b7a3-0dececdad583</vt:lpwstr>
  </property>
</Properties>
</file>