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codeName="ThisWorkbook"/>
  <mc:AlternateContent xmlns:mc="http://schemas.openxmlformats.org/markup-compatibility/2006">
    <mc:Choice Requires="x15">
      <x15ac:absPath xmlns:x15ac="http://schemas.microsoft.com/office/spreadsheetml/2010/11/ac" url="https://eecagovtnz.sharepoint.com/sites/Business/SP/Sector Programme Admin/Energy Calculators/Refreshed/"/>
    </mc:Choice>
  </mc:AlternateContent>
  <xr:revisionPtr revIDLastSave="0" documentId="8_{BB24EDC8-623F-4A39-A207-32919B5C1F13}" xr6:coauthVersionLast="47" xr6:coauthVersionMax="47" xr10:uidLastSave="{00000000-0000-0000-0000-000000000000}"/>
  <workbookProtection workbookAlgorithmName="SHA-512" workbookHashValue="kZ9xLFkRCp4C+qLcLW8jcTmMeuH3+5yqkkghTQD0JHr5cM5B2RKZGKZO0cAcubxoRSeOaaLvS1BRlkULe89d5A==" workbookSaltValue="XfOFncbJpnod7wfyY+fcQg==" workbookSpinCount="100000" lockStructure="1"/>
  <bookViews>
    <workbookView xWindow="25695" yWindow="0" windowWidth="26010" windowHeight="20985" firstSheet="5" activeTab="5" xr2:uid="{B3D6321D-1C51-4D1B-AD87-389C8C677CEB}"/>
  </bookViews>
  <sheets>
    <sheet name="Introduction" sheetId="12" r:id="rId1"/>
    <sheet name="Energy Calculator" sheetId="1" r:id="rId2"/>
    <sheet name="Background Calcs" sheetId="10" r:id="rId3"/>
    <sheet name="Parameters" sheetId="4" r:id="rId4"/>
    <sheet name="Summary Graphs" sheetId="5" r:id="rId5"/>
    <sheet name="Help" sheetId="11" r:id="rId6"/>
  </sheets>
  <definedNames>
    <definedName name="_xlnm._FilterDatabase" localSheetId="1" hidden="1">'Energy Calculator'!#REF!</definedName>
    <definedName name="Electricity__kWh">'Energy Calculator'!$C$20:$C$31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0" l="1"/>
  <c r="C5" i="10"/>
  <c r="I6" i="10"/>
  <c r="I7" i="10"/>
  <c r="I8" i="10"/>
  <c r="I9" i="10"/>
  <c r="I10" i="10"/>
  <c r="I11" i="10"/>
  <c r="I12" i="10"/>
  <c r="I13" i="10"/>
  <c r="I14" i="10"/>
  <c r="I15" i="10"/>
  <c r="I16" i="10"/>
  <c r="I5" i="10"/>
  <c r="C6" i="10"/>
  <c r="D6" i="10"/>
  <c r="E6" i="10"/>
  <c r="F6" i="10"/>
  <c r="G6" i="10"/>
  <c r="H6" i="10"/>
  <c r="C7" i="10"/>
  <c r="D7" i="10"/>
  <c r="E7" i="10"/>
  <c r="F7" i="10"/>
  <c r="G7" i="10"/>
  <c r="H7" i="10"/>
  <c r="C8" i="10"/>
  <c r="D8" i="10"/>
  <c r="E8" i="10"/>
  <c r="F8" i="10"/>
  <c r="G8" i="10"/>
  <c r="H8" i="10"/>
  <c r="C9" i="10"/>
  <c r="D9" i="10"/>
  <c r="E9" i="10"/>
  <c r="F9" i="10"/>
  <c r="G9" i="10"/>
  <c r="H9" i="10"/>
  <c r="C10" i="10"/>
  <c r="D10" i="10"/>
  <c r="E10" i="10"/>
  <c r="F10" i="10"/>
  <c r="G10" i="10"/>
  <c r="H10" i="10"/>
  <c r="C11" i="10"/>
  <c r="D11" i="10"/>
  <c r="E11" i="10"/>
  <c r="F11" i="10"/>
  <c r="G11" i="10"/>
  <c r="H11" i="10"/>
  <c r="C12" i="10"/>
  <c r="D12" i="10"/>
  <c r="E12" i="10"/>
  <c r="F12" i="10"/>
  <c r="G12" i="10"/>
  <c r="H12" i="10"/>
  <c r="C13" i="10"/>
  <c r="D13" i="10"/>
  <c r="E13" i="10"/>
  <c r="F13" i="10"/>
  <c r="G13" i="10"/>
  <c r="H13" i="10"/>
  <c r="C14" i="10"/>
  <c r="D14" i="10"/>
  <c r="E14" i="10"/>
  <c r="F14" i="10"/>
  <c r="G14" i="10"/>
  <c r="H14" i="10"/>
  <c r="C15" i="10"/>
  <c r="D15" i="10"/>
  <c r="E15" i="10"/>
  <c r="F15" i="10"/>
  <c r="G15" i="10"/>
  <c r="H15" i="10"/>
  <c r="C16" i="10"/>
  <c r="D16" i="10"/>
  <c r="E16" i="10"/>
  <c r="F16" i="10"/>
  <c r="G16" i="10"/>
  <c r="H16" i="10"/>
  <c r="H5" i="10"/>
  <c r="G5" i="10"/>
  <c r="F5" i="10"/>
  <c r="E5" i="10"/>
  <c r="I4" i="10"/>
  <c r="G40" i="1"/>
  <c r="G41" i="1"/>
  <c r="G42" i="1"/>
  <c r="G43" i="1"/>
  <c r="G44" i="1"/>
  <c r="G45" i="1"/>
  <c r="G46" i="1"/>
  <c r="G47" i="1"/>
  <c r="G48" i="1"/>
  <c r="G49" i="1"/>
  <c r="G50" i="1"/>
  <c r="G39" i="1"/>
  <c r="F51" i="1"/>
  <c r="E51" i="1"/>
  <c r="D51" i="1"/>
  <c r="G17" i="10" l="1"/>
  <c r="J9" i="10"/>
  <c r="N24" i="1" s="1"/>
  <c r="J14" i="10"/>
  <c r="N29" i="1" s="1"/>
  <c r="J16" i="10"/>
  <c r="N31" i="1" s="1"/>
  <c r="J13" i="10"/>
  <c r="N28" i="1" s="1"/>
  <c r="I17" i="10"/>
  <c r="J6" i="10"/>
  <c r="N21" i="1" s="1"/>
  <c r="J10" i="10"/>
  <c r="N25" i="1" s="1"/>
  <c r="J5" i="10"/>
  <c r="N20" i="1" s="1"/>
  <c r="J15" i="10"/>
  <c r="N30" i="1" s="1"/>
  <c r="H17" i="10"/>
  <c r="J12" i="10"/>
  <c r="N27" i="1" s="1"/>
  <c r="J8" i="10"/>
  <c r="N23" i="1" s="1"/>
  <c r="J11" i="10"/>
  <c r="N26" i="1" s="1"/>
  <c r="J7" i="10"/>
  <c r="N22" i="1" s="1"/>
  <c r="K31" i="1" l="1"/>
  <c r="K50" i="1" s="1"/>
  <c r="K30" i="1"/>
  <c r="K49" i="1" s="1"/>
  <c r="K29" i="1"/>
  <c r="K48" i="1" s="1"/>
  <c r="K28" i="1"/>
  <c r="K47" i="1" s="1"/>
  <c r="K27" i="1"/>
  <c r="K46" i="1" s="1"/>
  <c r="K26" i="1"/>
  <c r="K45" i="1" s="1"/>
  <c r="K25" i="1"/>
  <c r="K44" i="1" s="1"/>
  <c r="K24" i="1"/>
  <c r="K43" i="1" s="1"/>
  <c r="K23" i="1"/>
  <c r="K42" i="1" s="1"/>
  <c r="K22" i="1"/>
  <c r="K41" i="1" s="1"/>
  <c r="K21" i="1"/>
  <c r="K40" i="1" s="1"/>
  <c r="K20" i="1" l="1"/>
  <c r="K39" i="1" s="1"/>
  <c r="I32" i="1" l="1"/>
  <c r="J32" i="1"/>
  <c r="L11" i="1" l="1"/>
  <c r="O38" i="1"/>
  <c r="K38" i="1" l="1"/>
  <c r="D32" i="1"/>
  <c r="E32" i="1"/>
  <c r="G32" i="1"/>
  <c r="H32" i="1"/>
  <c r="B1" i="5"/>
  <c r="B1" i="1"/>
  <c r="C23" i="10"/>
  <c r="K51" i="1" l="1"/>
  <c r="K32" i="1"/>
  <c r="D35" i="10"/>
  <c r="C25" i="10"/>
  <c r="F17" i="10" l="1"/>
  <c r="J47" i="1"/>
  <c r="B39" i="1"/>
  <c r="B40" i="1" s="1"/>
  <c r="B41" i="1" s="1"/>
  <c r="B42" i="1" s="1"/>
  <c r="B43" i="1" s="1"/>
  <c r="B44" i="1" s="1"/>
  <c r="B45" i="1" s="1"/>
  <c r="B46" i="1" s="1"/>
  <c r="B47" i="1" s="1"/>
  <c r="B48" i="1" s="1"/>
  <c r="B49" i="1" s="1"/>
  <c r="B50" i="1" s="1"/>
  <c r="O40" i="1"/>
  <c r="O42" i="1"/>
  <c r="O43" i="1"/>
  <c r="O44" i="1"/>
  <c r="O45" i="1"/>
  <c r="O46" i="1"/>
  <c r="O47" i="1"/>
  <c r="O48" i="1"/>
  <c r="O49" i="1"/>
  <c r="O50" i="1"/>
  <c r="J39" i="1" l="1"/>
  <c r="J40" i="1"/>
  <c r="J41" i="1"/>
  <c r="J42" i="1"/>
  <c r="J43" i="1"/>
  <c r="J44" i="1"/>
  <c r="J45" i="1"/>
  <c r="J46" i="1"/>
  <c r="J48" i="1"/>
  <c r="J49" i="1"/>
  <c r="J50" i="1"/>
  <c r="N45" i="1"/>
  <c r="N46" i="1"/>
  <c r="N47" i="1"/>
  <c r="N40" i="1"/>
  <c r="N48" i="1"/>
  <c r="N42" i="1"/>
  <c r="N43" i="1"/>
  <c r="N44" i="1"/>
  <c r="N41" i="1"/>
  <c r="N49" i="1"/>
  <c r="N50" i="1"/>
  <c r="N39" i="1"/>
  <c r="C51" i="1" l="1"/>
  <c r="F35" i="10"/>
  <c r="G35" i="10"/>
  <c r="H35" i="10"/>
  <c r="I35" i="10"/>
  <c r="J35" i="10"/>
  <c r="K35" i="10"/>
  <c r="L35" i="10"/>
  <c r="M35" i="10"/>
  <c r="N35" i="10"/>
  <c r="O35" i="10"/>
  <c r="P35" i="10"/>
  <c r="Q35" i="10"/>
  <c r="R35" i="10"/>
  <c r="E35" i="10"/>
  <c r="C34" i="10"/>
  <c r="C33" i="10"/>
  <c r="C32" i="10"/>
  <c r="C31" i="10"/>
  <c r="C30" i="10"/>
  <c r="C29" i="10"/>
  <c r="C28" i="10"/>
  <c r="C27" i="10"/>
  <c r="C26" i="10"/>
  <c r="C24" i="10"/>
  <c r="I50" i="1"/>
  <c r="I49" i="1"/>
  <c r="I48" i="1"/>
  <c r="I47" i="1"/>
  <c r="I46" i="1"/>
  <c r="I45" i="1"/>
  <c r="I44" i="1"/>
  <c r="I43" i="1"/>
  <c r="I42" i="1"/>
  <c r="I41" i="1"/>
  <c r="I40" i="1"/>
  <c r="I39" i="1"/>
  <c r="E17" i="10" l="1"/>
  <c r="M42" i="1"/>
  <c r="M46" i="1"/>
  <c r="M39" i="1"/>
  <c r="M47" i="1"/>
  <c r="M50" i="1"/>
  <c r="M40" i="1"/>
  <c r="M48" i="1"/>
  <c r="M41" i="1"/>
  <c r="M43" i="1"/>
  <c r="M44" i="1"/>
  <c r="M45" i="1"/>
  <c r="M49" i="1"/>
  <c r="B25" i="1"/>
  <c r="B24" i="1"/>
  <c r="B26" i="1"/>
  <c r="B27" i="1"/>
  <c r="B20" i="1"/>
  <c r="B28" i="1"/>
  <c r="B21" i="1"/>
  <c r="B29" i="1"/>
  <c r="B22" i="1"/>
  <c r="B30" i="1"/>
  <c r="B23" i="1"/>
  <c r="B31" i="1"/>
  <c r="B7" i="10"/>
  <c r="B25" i="10"/>
  <c r="B15" i="10"/>
  <c r="B33" i="10"/>
  <c r="C35" i="10"/>
  <c r="B11" i="10"/>
  <c r="B29" i="10"/>
  <c r="B8" i="10"/>
  <c r="B26" i="10"/>
  <c r="B12" i="10"/>
  <c r="B30" i="10"/>
  <c r="B16" i="10"/>
  <c r="B34" i="10"/>
  <c r="B5" i="10"/>
  <c r="B23" i="10"/>
  <c r="B9" i="10"/>
  <c r="B27" i="10"/>
  <c r="B13" i="10"/>
  <c r="B31" i="10"/>
  <c r="B6" i="10"/>
  <c r="B24" i="10"/>
  <c r="B10" i="10"/>
  <c r="B28" i="10"/>
  <c r="B14" i="10"/>
  <c r="B32" i="10"/>
  <c r="M31" i="1"/>
  <c r="M23" i="1"/>
  <c r="M28" i="1"/>
  <c r="M22" i="1"/>
  <c r="M21" i="1"/>
  <c r="M27" i="1"/>
  <c r="M25" i="1"/>
  <c r="M30" i="1"/>
  <c r="M29" i="1"/>
  <c r="M26" i="1"/>
  <c r="M20" i="1"/>
  <c r="M24" i="1"/>
  <c r="C17" i="10" l="1"/>
  <c r="C32" i="1" l="1"/>
  <c r="O41" i="1" l="1"/>
  <c r="J51" i="1"/>
  <c r="G51" i="1"/>
  <c r="O39" i="1" l="1"/>
  <c r="D17" i="10"/>
  <c r="J17" i="10" l="1"/>
  <c r="I18" i="10" s="1"/>
  <c r="I19" i="10" s="1"/>
  <c r="N51" i="1"/>
  <c r="G18" i="10" l="1"/>
  <c r="G19" i="10" s="1"/>
  <c r="H18" i="10"/>
  <c r="H19" i="10" s="1"/>
  <c r="O51" i="1"/>
  <c r="N32" i="1"/>
  <c r="D18" i="10" l="1"/>
  <c r="D19" i="10" s="1"/>
  <c r="C18" i="10" l="1"/>
  <c r="C19" i="10" s="1"/>
  <c r="F18" i="10"/>
  <c r="F19" i="10" s="1"/>
  <c r="E18" i="10"/>
  <c r="E19" i="10" s="1"/>
</calcChain>
</file>

<file path=xl/sharedStrings.xml><?xml version="1.0" encoding="utf-8"?>
<sst xmlns="http://schemas.openxmlformats.org/spreadsheetml/2006/main" count="155" uniqueCount="120">
  <si>
    <t> </t>
  </si>
  <si>
    <t> Energy Intensity Calculator - Packhouses and Coolstores</t>
  </si>
  <si>
    <t xml:space="preserve">Introduction </t>
  </si>
  <si>
    <t xml:space="preserve">The most important step in energy management and conservation is measuring and accounting for energy consumption.
EECA works with the industry to help businesses to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</si>
  <si>
    <t>Instructions</t>
  </si>
  <si>
    <t>Steps</t>
  </si>
  <si>
    <t>In the Energy Calculator tab, enter your site details and total refrigerated area in metres squared</t>
  </si>
  <si>
    <t xml:space="preserve">Enter your energy usage. This can be found in your energy bills - the amount of energy consumed within that given month. The tool has inputs for many different types of fuel. </t>
  </si>
  <si>
    <t xml:space="preserve">Enter the total consumed under the relevant fuel type. </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</si>
  <si>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kWh and emissions factors are different for each different fuel type. </t>
    </r>
  </si>
  <si>
    <t>Total emissions per month will be displayed to the right of the fuel consumption</t>
  </si>
  <si>
    <t xml:space="preserve">Select the unit that you use to measure production, and then fill in the monthly production data. </t>
  </si>
  <si>
    <t>The energy intensity for the given month will be displayed in GREEN (follow the example tab)</t>
  </si>
  <si>
    <t xml:space="preserve">This will show the energy used per metre squared and per unit of production for that month </t>
  </si>
  <si>
    <t xml:space="preserve"> tCO₂e  emissions per metre squared and per unit production are also displayed.</t>
  </si>
  <si>
    <t>Repeat steps for each month and the tool will calculate the annual energy intensity along with displaying the month.</t>
  </si>
  <si>
    <t xml:space="preserve">This helps display variations in season and other anomalies. </t>
  </si>
  <si>
    <t>Key</t>
  </si>
  <si>
    <t>Go to the Summary Graphs tab to see your energy consumption and tCO²e graphed across the year</t>
  </si>
  <si>
    <t>Data Entry</t>
  </si>
  <si>
    <t xml:space="preserve">Drop down selection </t>
  </si>
  <si>
    <t>Notes:</t>
  </si>
  <si>
    <t>Calculated Values</t>
  </si>
  <si>
    <t xml:space="preserve">Moving cells or changing calculations will cause inaccurate results </t>
  </si>
  <si>
    <t>Final Metrics</t>
  </si>
  <si>
    <t xml:space="preserve">Do not change anything on the parameters tab, this will affect results  </t>
  </si>
  <si>
    <r>
      <rPr>
        <b/>
        <sz val="11"/>
        <color rgb="FF000000"/>
        <rFont val="Franklin Gothic Book"/>
        <family val="2"/>
      </rPr>
      <t>Note</t>
    </r>
    <r>
      <rPr>
        <sz val="11"/>
        <color rgb="FF000000"/>
        <rFont val="Franklin Gothic Book"/>
        <family val="2"/>
      </rPr>
      <t xml:space="preserve">: the purpose of this tool is to calculate scope 1 and 2 emissions for the energy used in the packhouse &amp; coolstore operations.
</t>
    </r>
  </si>
  <si>
    <t>Enter site details</t>
  </si>
  <si>
    <t>Covered crop area m²</t>
  </si>
  <si>
    <t>Site name</t>
  </si>
  <si>
    <t>Start Date</t>
  </si>
  <si>
    <t>Region</t>
  </si>
  <si>
    <t>Crop 1</t>
  </si>
  <si>
    <t>Crop 2</t>
  </si>
  <si>
    <t>Crop 3</t>
  </si>
  <si>
    <t>Crop 4</t>
  </si>
  <si>
    <t>Total</t>
  </si>
  <si>
    <t>Enter energy usage</t>
  </si>
  <si>
    <t>Enter monthly energy usage details below for the months specified:</t>
  </si>
  <si>
    <t>Energy &amp; Fuel consumption</t>
  </si>
  <si>
    <t>Total emissions</t>
  </si>
  <si>
    <t>Electricity</t>
  </si>
  <si>
    <t>Diesel (L)</t>
  </si>
  <si>
    <t>LPG (kg)</t>
  </si>
  <si>
    <t>LPG (L)</t>
  </si>
  <si>
    <t>Petrol (L)</t>
  </si>
  <si>
    <t>Gas (GJ)</t>
  </si>
  <si>
    <t xml:space="preserve">Waste oil (L) </t>
  </si>
  <si>
    <t>Coal (t)</t>
  </si>
  <si>
    <t>Total (kWh)</t>
  </si>
  <si>
    <t>tCO₂e</t>
  </si>
  <si>
    <t>Select type:</t>
  </si>
  <si>
    <t>Bituminous</t>
  </si>
  <si>
    <t xml:space="preserve">Production </t>
  </si>
  <si>
    <t>kg</t>
  </si>
  <si>
    <t xml:space="preserve">Energy intensity </t>
  </si>
  <si>
    <t xml:space="preserve">Emissions intensity </t>
  </si>
  <si>
    <t>kWh/m²</t>
  </si>
  <si>
    <t>tCO₂e/m²</t>
  </si>
  <si>
    <t>Average</t>
  </si>
  <si>
    <t xml:space="preserve"> tCO₂-e</t>
  </si>
  <si>
    <t>Month</t>
  </si>
  <si>
    <t xml:space="preserve">Electricity </t>
  </si>
  <si>
    <t>Diesel</t>
  </si>
  <si>
    <t>LPG</t>
  </si>
  <si>
    <t xml:space="preserve">Petrol </t>
  </si>
  <si>
    <t>Gas</t>
  </si>
  <si>
    <t>Waste oil</t>
  </si>
  <si>
    <t>Production units</t>
  </si>
  <si>
    <t>Boxes</t>
  </si>
  <si>
    <t>t</t>
  </si>
  <si>
    <t>Crates</t>
  </si>
  <si>
    <t>N/A</t>
  </si>
  <si>
    <t>OAT</t>
  </si>
  <si>
    <t>Manawatu-Whanganui</t>
  </si>
  <si>
    <t>Central Otago</t>
  </si>
  <si>
    <t>South Canterbury</t>
  </si>
  <si>
    <t xml:space="preserve">Levin EWS </t>
  </si>
  <si>
    <t>Northland</t>
  </si>
  <si>
    <t>Whakatane Ews</t>
  </si>
  <si>
    <t>Hawks Bay</t>
  </si>
  <si>
    <t xml:space="preserve">Nelson       </t>
  </si>
  <si>
    <t>Eastern BOP</t>
  </si>
  <si>
    <t>North Canterbury</t>
  </si>
  <si>
    <t>Masterton</t>
  </si>
  <si>
    <t>South Auckland</t>
  </si>
  <si>
    <t>Hamilton</t>
  </si>
  <si>
    <t>Taranaki</t>
  </si>
  <si>
    <t>Southland</t>
  </si>
  <si>
    <t>Parameters and emissions factors</t>
  </si>
  <si>
    <t>Energy unit conversions</t>
  </si>
  <si>
    <t>MJ/kWh</t>
  </si>
  <si>
    <t>Energy unit converter - Gen Less tools</t>
  </si>
  <si>
    <t>MJ/GJ</t>
  </si>
  <si>
    <t>LPG  MJ/L</t>
  </si>
  <si>
    <t>LPG Gas Unit Conversion Values: kg, Litres, MJ, kWh &amp; m³ (elgas.com.au)</t>
  </si>
  <si>
    <t>LPG MJ/kg</t>
  </si>
  <si>
    <t>Measuring emissions: A guide for organisations: 2024 detailed guide</t>
  </si>
  <si>
    <t>LPG kg/L</t>
  </si>
  <si>
    <t>Diesel MJ/L</t>
  </si>
  <si>
    <t>Waste oil MJ/L</t>
  </si>
  <si>
    <t>EECA Emission calculations</t>
  </si>
  <si>
    <t>Petrol kWh/L</t>
  </si>
  <si>
    <t>kWh/MJ</t>
  </si>
  <si>
    <t>Convert MJ to kwh - Conversion of Measurement Units (convertunits.com)</t>
  </si>
  <si>
    <t>CO₂e emissions factors</t>
  </si>
  <si>
    <t>Electricity  tCO₂e/kWh</t>
  </si>
  <si>
    <t>Natural gas  tCO₂e/GJ</t>
  </si>
  <si>
    <t>LPG tCO₂e/kg</t>
  </si>
  <si>
    <t>Diesel tCO₂e/L</t>
  </si>
  <si>
    <t>Waste oil tCO₂e/L</t>
  </si>
  <si>
    <t>Petrol tCO²e/L</t>
  </si>
  <si>
    <t>Coal Type</t>
  </si>
  <si>
    <t>Sub-bituminous</t>
  </si>
  <si>
    <t>Lignite</t>
  </si>
  <si>
    <t>Peat</t>
  </si>
  <si>
    <t>Coal MJ/t</t>
  </si>
  <si>
    <t>CO2 emission calculator - Gen Less tools</t>
  </si>
  <si>
    <t>Coal  tCO₂e/tonne</t>
  </si>
  <si>
    <t>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</si>
</sst>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_-;\-* #,##0_-;_-* &quot;-&quot;??_-;_-@_-"/>
    <numFmt numFmtId="165" formatCode="#,##0.0"/>
    <numFmt numFmtId="166" formatCode="0.0"/>
    <numFmt numFmtId="167" formatCode="_-* #,##0.000_-;\-* #,##0.000_-;_-* &quot;-&quot;??_-;_-@_-"/>
    <numFmt numFmtId="168" formatCode="0.000000"/>
    <numFmt numFmtId="169" formatCode="_-* #,##0.0000_-;\-* #,##0.0000_-;_-* &quot;-&quot;??_-;_-@_-"/>
    <numFmt numFmtId="170" formatCode="#,##0;;;"/>
  </numFmts>
  <fonts count="35">
    <font>
      <sz val="11"/>
      <color theme="1"/>
      <name val="Calibri"/>
      <family val="2"/>
      <scheme val="minor"/>
    </font>
    <font>
      <sz val="11"/>
      <color theme="1"/>
      <name val="Calibri"/>
      <family val="2"/>
      <scheme val="minor"/>
    </font>
    <font>
      <sz val="11"/>
      <color theme="1"/>
      <name val="Franklin Gothic Book"/>
      <family val="2"/>
    </font>
    <font>
      <b/>
      <sz val="11"/>
      <color theme="1"/>
      <name val="Franklin Gothic Book"/>
      <family val="2"/>
    </font>
    <font>
      <u/>
      <sz val="11"/>
      <color theme="10"/>
      <name val="Calibri"/>
      <family val="2"/>
      <scheme val="minor"/>
    </font>
    <font>
      <sz val="8"/>
      <name val="Calibri"/>
      <family val="2"/>
      <scheme val="minor"/>
    </font>
    <font>
      <b/>
      <sz val="11"/>
      <color theme="0"/>
      <name val="Franklin Gothic Book"/>
      <family val="2"/>
    </font>
    <font>
      <sz val="11"/>
      <color theme="0"/>
      <name val="Franklin Gothic Book"/>
      <family val="2"/>
    </font>
    <font>
      <i/>
      <sz val="11"/>
      <color theme="1"/>
      <name val="Franklin Gothic Book"/>
      <family val="2"/>
    </font>
    <font>
      <b/>
      <sz val="14"/>
      <color theme="1"/>
      <name val="Sitka Banner Bold"/>
    </font>
    <font>
      <b/>
      <sz val="11"/>
      <color rgb="FF000000"/>
      <name val="Franklin Gothic Book"/>
      <family val="2"/>
    </font>
    <font>
      <sz val="11"/>
      <color rgb="FF000000"/>
      <name val="Franklin Gothic Book"/>
      <family val="2"/>
    </font>
    <font>
      <b/>
      <sz val="11"/>
      <color rgb="FF000000"/>
      <name val="Calibri"/>
      <family val="2"/>
    </font>
    <font>
      <sz val="36"/>
      <color theme="0"/>
      <name val="Franklin Gothic Book"/>
      <family val="2"/>
    </font>
    <font>
      <sz val="11"/>
      <color rgb="FF000000"/>
      <name val="Calibri"/>
      <family val="2"/>
    </font>
    <font>
      <b/>
      <sz val="14"/>
      <name val="Sitka Banner Bold"/>
    </font>
    <font>
      <sz val="11"/>
      <name val="Franklin Gothic Book"/>
      <family val="2"/>
    </font>
    <font>
      <sz val="24"/>
      <color rgb="FF164057"/>
      <name val="Arial"/>
      <family val="2"/>
    </font>
    <font>
      <sz val="12"/>
      <color rgb="FF164057"/>
      <name val="Arial"/>
      <family val="2"/>
    </font>
    <font>
      <sz val="11"/>
      <color rgb="FF164057"/>
      <name val="Arial"/>
      <family val="2"/>
    </font>
    <font>
      <b/>
      <sz val="11"/>
      <color rgb="FF164057"/>
      <name val="Arial"/>
      <family val="2"/>
    </font>
    <font>
      <b/>
      <sz val="11"/>
      <color theme="1"/>
      <name val="Arial"/>
      <family val="2"/>
    </font>
    <font>
      <sz val="10"/>
      <color rgb="FF164057"/>
      <name val="Arial"/>
      <family val="2"/>
    </font>
    <font>
      <u val="double"/>
      <sz val="11"/>
      <color rgb="FF164057"/>
      <name val="Arial"/>
      <family val="2"/>
    </font>
    <font>
      <b/>
      <u val="double"/>
      <sz val="11"/>
      <color rgb="FF164057"/>
      <name val="Arial"/>
      <family val="2"/>
    </font>
    <font>
      <sz val="11"/>
      <color theme="1"/>
      <name val="Arial"/>
      <family val="2"/>
    </font>
    <font>
      <sz val="10"/>
      <color theme="1"/>
      <name val="Arial"/>
      <family val="2"/>
    </font>
    <font>
      <sz val="11"/>
      <color theme="1"/>
      <name val="Calibri"/>
      <family val="2"/>
    </font>
    <font>
      <b/>
      <sz val="10"/>
      <color rgb="FF164057"/>
      <name val="Arial"/>
      <family val="2"/>
    </font>
    <font>
      <sz val="10"/>
      <name val="Arial"/>
      <family val="2"/>
    </font>
    <font>
      <u/>
      <sz val="11"/>
      <color rgb="FF0000FF"/>
      <name val="Calibri"/>
      <family val="2"/>
    </font>
    <font>
      <u/>
      <sz val="10"/>
      <color rgb="FF0000FF"/>
      <name val="Arial"/>
      <family val="2"/>
    </font>
    <font>
      <sz val="10"/>
      <color rgb="FF000000"/>
      <name val="Arial"/>
      <family val="2"/>
    </font>
    <font>
      <sz val="11"/>
      <color rgb="FFFF0000"/>
      <name val="Franklin Gothic Book"/>
      <family val="2"/>
    </font>
    <font>
      <b/>
      <sz val="14"/>
      <color theme="0"/>
      <name val="Sitka Banner Bold"/>
    </font>
  </fonts>
  <fills count="15">
    <fill>
      <patternFill patternType="none"/>
    </fill>
    <fill>
      <patternFill patternType="gray125"/>
    </fill>
    <fill>
      <patternFill patternType="solid">
        <fgColor rgb="FF317575"/>
        <bgColor indexed="64"/>
      </patternFill>
    </fill>
    <fill>
      <patternFill patternType="solid">
        <fgColor rgb="FFAAC1C2"/>
        <bgColor indexed="64"/>
      </patternFill>
    </fill>
    <fill>
      <patternFill patternType="solid">
        <fgColor theme="4"/>
        <bgColor indexed="64"/>
      </patternFill>
    </fill>
    <fill>
      <patternFill patternType="solid">
        <fgColor rgb="FF164057"/>
        <bgColor rgb="FF000000"/>
      </patternFill>
    </fill>
    <fill>
      <patternFill patternType="solid">
        <fgColor rgb="FF164057"/>
        <bgColor indexed="64"/>
      </patternFill>
    </fill>
    <fill>
      <patternFill patternType="solid">
        <fgColor rgb="FFB8CAD4"/>
        <bgColor indexed="64"/>
      </patternFill>
    </fill>
    <fill>
      <patternFill patternType="solid">
        <fgColor theme="2"/>
        <bgColor indexed="64"/>
      </patternFill>
    </fill>
    <fill>
      <patternFill patternType="solid">
        <fgColor rgb="FF41B49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theme="0"/>
        <bgColor theme="9" tint="0.79998168889431442"/>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rgb="FF317575"/>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000000"/>
      </left>
      <right/>
      <top style="medium">
        <color rgb="FF000000"/>
      </top>
      <bottom/>
      <diagonal/>
    </border>
    <border>
      <left/>
      <right/>
      <top style="thin">
        <color rgb="FF000000"/>
      </top>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179">
    <xf numFmtId="0" fontId="0" fillId="0" borderId="0" xfId="0"/>
    <xf numFmtId="0" fontId="2" fillId="0" borderId="0" xfId="0" applyFont="1"/>
    <xf numFmtId="17" fontId="2" fillId="3" borderId="9" xfId="0" applyNumberFormat="1" applyFont="1" applyFill="1" applyBorder="1" applyAlignment="1">
      <alignment horizontal="left"/>
    </xf>
    <xf numFmtId="4" fontId="2" fillId="3" borderId="0" xfId="0" applyNumberFormat="1" applyFont="1" applyFill="1"/>
    <xf numFmtId="0" fontId="2" fillId="3" borderId="11" xfId="0" applyFont="1" applyFill="1" applyBorder="1"/>
    <xf numFmtId="0" fontId="3" fillId="3" borderId="9" xfId="0" applyFont="1" applyFill="1" applyBorder="1" applyAlignment="1">
      <alignment horizontal="left"/>
    </xf>
    <xf numFmtId="3" fontId="3" fillId="3" borderId="0" xfId="0" applyNumberFormat="1" applyFont="1" applyFill="1"/>
    <xf numFmtId="0" fontId="2" fillId="3" borderId="9" xfId="0" applyFont="1" applyFill="1" applyBorder="1"/>
    <xf numFmtId="10" fontId="2" fillId="3" borderId="0" xfId="0" applyNumberFormat="1" applyFont="1" applyFill="1"/>
    <xf numFmtId="0" fontId="2" fillId="3" borderId="12" xfId="0" applyFont="1" applyFill="1" applyBorder="1"/>
    <xf numFmtId="0" fontId="2" fillId="3" borderId="13" xfId="0" applyFont="1" applyFill="1" applyBorder="1"/>
    <xf numFmtId="0" fontId="6" fillId="2" borderId="5" xfId="0" applyFont="1" applyFill="1" applyBorder="1" applyAlignment="1">
      <alignment vertical="top"/>
    </xf>
    <xf numFmtId="0" fontId="6" fillId="2" borderId="6" xfId="0" applyFont="1" applyFill="1" applyBorder="1" applyAlignment="1">
      <alignment vertical="top"/>
    </xf>
    <xf numFmtId="0" fontId="6" fillId="2" borderId="6" xfId="0" applyFont="1" applyFill="1" applyBorder="1" applyAlignment="1">
      <alignment vertical="top" wrapText="1"/>
    </xf>
    <xf numFmtId="0" fontId="6" fillId="2" borderId="10" xfId="0" applyFont="1" applyFill="1" applyBorder="1" applyAlignment="1">
      <alignment vertical="top" wrapText="1"/>
    </xf>
    <xf numFmtId="17" fontId="2" fillId="3" borderId="9" xfId="0" applyNumberFormat="1" applyFont="1" applyFill="1" applyBorder="1"/>
    <xf numFmtId="166" fontId="2" fillId="3" borderId="0" xfId="0" applyNumberFormat="1" applyFont="1" applyFill="1"/>
    <xf numFmtId="165" fontId="2" fillId="3" borderId="0" xfId="0" applyNumberFormat="1" applyFont="1" applyFill="1"/>
    <xf numFmtId="165" fontId="2" fillId="3" borderId="11" xfId="0" applyNumberFormat="1" applyFont="1" applyFill="1" applyBorder="1"/>
    <xf numFmtId="165" fontId="3" fillId="3" borderId="7" xfId="0" applyNumberFormat="1" applyFont="1" applyFill="1" applyBorder="1"/>
    <xf numFmtId="165" fontId="3" fillId="3" borderId="13" xfId="0" applyNumberFormat="1" applyFont="1" applyFill="1" applyBorder="1"/>
    <xf numFmtId="0" fontId="0" fillId="0" borderId="14" xfId="0" applyBorder="1"/>
    <xf numFmtId="0" fontId="0" fillId="0" borderId="15" xfId="0" applyBorder="1"/>
    <xf numFmtId="0" fontId="0" fillId="0" borderId="16" xfId="0" applyBorder="1"/>
    <xf numFmtId="0" fontId="0" fillId="0" borderId="17" xfId="0" applyBorder="1"/>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xf>
    <xf numFmtId="0" fontId="6" fillId="2" borderId="1" xfId="0" applyFont="1" applyFill="1" applyBorder="1" applyAlignment="1">
      <alignment horizontal="center" vertical="center"/>
    </xf>
    <xf numFmtId="0" fontId="12" fillId="5" borderId="20" xfId="0" applyFont="1" applyFill="1" applyBorder="1"/>
    <xf numFmtId="0" fontId="0" fillId="6" borderId="0" xfId="0" applyFill="1"/>
    <xf numFmtId="49" fontId="8" fillId="7" borderId="1" xfId="0" applyNumberFormat="1" applyFont="1" applyFill="1" applyBorder="1" applyAlignment="1">
      <alignment vertical="center"/>
    </xf>
    <xf numFmtId="49" fontId="8" fillId="10" borderId="1" xfId="0" applyNumberFormat="1" applyFont="1" applyFill="1" applyBorder="1" applyAlignment="1">
      <alignment vertical="center"/>
    </xf>
    <xf numFmtId="0" fontId="20" fillId="11" borderId="8" xfId="0" applyFont="1" applyFill="1" applyBorder="1"/>
    <xf numFmtId="0" fontId="20" fillId="11" borderId="19" xfId="0" applyFont="1" applyFill="1" applyBorder="1"/>
    <xf numFmtId="49" fontId="8" fillId="8" borderId="1" xfId="1" applyNumberFormat="1" applyFont="1" applyFill="1" applyBorder="1" applyAlignment="1" applyProtection="1">
      <alignment vertical="center"/>
    </xf>
    <xf numFmtId="49" fontId="8" fillId="9" borderId="1" xfId="1" applyNumberFormat="1" applyFont="1" applyFill="1" applyBorder="1" applyAlignment="1" applyProtection="1">
      <alignment vertical="center"/>
    </xf>
    <xf numFmtId="0" fontId="0" fillId="12" borderId="0" xfId="0" applyFill="1"/>
    <xf numFmtId="0" fontId="19" fillId="12" borderId="0" xfId="0" applyFont="1" applyFill="1" applyAlignment="1">
      <alignment horizontal="left" wrapText="1" indent="1"/>
    </xf>
    <xf numFmtId="0" fontId="17" fillId="12" borderId="0" xfId="0" applyFont="1" applyFill="1" applyAlignment="1">
      <alignment horizontal="left" indent="2"/>
    </xf>
    <xf numFmtId="0" fontId="0" fillId="12" borderId="5" xfId="0" applyFill="1" applyBorder="1"/>
    <xf numFmtId="0" fontId="0" fillId="12" borderId="6" xfId="0" applyFill="1" applyBorder="1"/>
    <xf numFmtId="0" fontId="0" fillId="12" borderId="10" xfId="0" applyFill="1" applyBorder="1"/>
    <xf numFmtId="0" fontId="0" fillId="12" borderId="9" xfId="0" applyFill="1" applyBorder="1"/>
    <xf numFmtId="0" fontId="0" fillId="12" borderId="11" xfId="0" applyFill="1" applyBorder="1"/>
    <xf numFmtId="0" fontId="22" fillId="12" borderId="11" xfId="0" applyFont="1" applyFill="1" applyBorder="1"/>
    <xf numFmtId="0" fontId="26" fillId="12" borderId="11" xfId="0" applyFont="1" applyFill="1" applyBorder="1"/>
    <xf numFmtId="0" fontId="0" fillId="12" borderId="12" xfId="0" applyFill="1" applyBorder="1"/>
    <xf numFmtId="0" fontId="0" fillId="12" borderId="7" xfId="0" applyFill="1" applyBorder="1"/>
    <xf numFmtId="0" fontId="0" fillId="12" borderId="13" xfId="0" applyFill="1" applyBorder="1"/>
    <xf numFmtId="0" fontId="20" fillId="11" borderId="0" xfId="0" applyFont="1" applyFill="1" applyAlignment="1">
      <alignment horizontal="center"/>
    </xf>
    <xf numFmtId="0" fontId="20" fillId="11" borderId="0" xfId="0" applyFont="1" applyFill="1"/>
    <xf numFmtId="0" fontId="0" fillId="11" borderId="0" xfId="0" applyFill="1"/>
    <xf numFmtId="0" fontId="19" fillId="11" borderId="0" xfId="0" applyFont="1" applyFill="1" applyAlignment="1">
      <alignment vertical="center"/>
    </xf>
    <xf numFmtId="0" fontId="19" fillId="11" borderId="0" xfId="0" applyFont="1" applyFill="1"/>
    <xf numFmtId="0" fontId="23" fillId="11" borderId="0" xfId="0" applyFont="1" applyFill="1" applyAlignment="1">
      <alignment vertical="center"/>
    </xf>
    <xf numFmtId="0" fontId="19" fillId="11" borderId="0" xfId="0" applyFont="1" applyFill="1" applyAlignment="1">
      <alignment horizontal="left" vertical="center" indent="1"/>
    </xf>
    <xf numFmtId="0" fontId="21" fillId="11" borderId="0" xfId="0" applyFont="1" applyFill="1"/>
    <xf numFmtId="0" fontId="25" fillId="11" borderId="0" xfId="0" applyFont="1" applyFill="1"/>
    <xf numFmtId="0" fontId="20" fillId="11" borderId="0" xfId="0" applyFont="1" applyFill="1" applyAlignment="1">
      <alignment vertical="center"/>
    </xf>
    <xf numFmtId="0" fontId="2" fillId="7" borderId="2" xfId="0" applyFont="1" applyFill="1" applyBorder="1" applyAlignment="1" applyProtection="1">
      <alignment horizontal="left" vertical="center" wrapText="1"/>
      <protection locked="0"/>
    </xf>
    <xf numFmtId="17" fontId="2" fillId="7" borderId="2" xfId="0" applyNumberFormat="1" applyFont="1" applyFill="1" applyBorder="1" applyAlignment="1" applyProtection="1">
      <alignment horizontal="center" vertical="center"/>
      <protection locked="0"/>
    </xf>
    <xf numFmtId="0" fontId="2" fillId="10" borderId="1" xfId="0" applyFont="1" applyFill="1" applyBorder="1" applyAlignment="1" applyProtection="1">
      <alignment vertical="center"/>
      <protection locked="0"/>
    </xf>
    <xf numFmtId="164" fontId="2" fillId="7" borderId="1" xfId="1" applyNumberFormat="1" applyFont="1" applyFill="1" applyBorder="1" applyAlignment="1" applyProtection="1">
      <alignment horizontal="center"/>
      <protection locked="0"/>
    </xf>
    <xf numFmtId="164" fontId="2" fillId="7" borderId="1" xfId="1" applyNumberFormat="1" applyFont="1" applyFill="1" applyBorder="1" applyAlignment="1" applyProtection="1">
      <alignment horizontal="right"/>
      <protection locked="0"/>
    </xf>
    <xf numFmtId="164" fontId="2" fillId="7" borderId="2" xfId="1" applyNumberFormat="1" applyFont="1" applyFill="1" applyBorder="1" applyAlignment="1" applyProtection="1">
      <protection locked="0"/>
    </xf>
    <xf numFmtId="164" fontId="2" fillId="10" borderId="1" xfId="1" applyNumberFormat="1" applyFont="1" applyFill="1" applyBorder="1" applyAlignment="1" applyProtection="1">
      <alignment horizontal="left" vertical="center"/>
      <protection locked="0"/>
    </xf>
    <xf numFmtId="0" fontId="13" fillId="5" borderId="0" xfId="0" applyFont="1" applyFill="1" applyAlignment="1">
      <alignment vertical="center"/>
    </xf>
    <xf numFmtId="0" fontId="14" fillId="5" borderId="0" xfId="0" applyFont="1" applyFill="1" applyAlignment="1">
      <alignment vertical="center"/>
    </xf>
    <xf numFmtId="0" fontId="27" fillId="0" borderId="0" xfId="0" applyFont="1"/>
    <xf numFmtId="0" fontId="28" fillId="0" borderId="6" xfId="0" applyFont="1" applyBorder="1" applyAlignment="1">
      <alignment horizontal="right"/>
    </xf>
    <xf numFmtId="0" fontId="22" fillId="0" borderId="0" xfId="0" applyFont="1" applyAlignment="1">
      <alignment horizontal="right"/>
    </xf>
    <xf numFmtId="0" fontId="22" fillId="0" borderId="0" xfId="0" applyFont="1"/>
    <xf numFmtId="1" fontId="22" fillId="0" borderId="0" xfId="0" applyNumberFormat="1" applyFont="1"/>
    <xf numFmtId="2" fontId="22" fillId="0" borderId="0" xfId="0" applyNumberFormat="1" applyFont="1"/>
    <xf numFmtId="0" fontId="28" fillId="0" borderId="0" xfId="0" applyFont="1" applyAlignment="1">
      <alignment horizontal="right"/>
    </xf>
    <xf numFmtId="168" fontId="22" fillId="0" borderId="0" xfId="0" applyNumberFormat="1" applyFont="1"/>
    <xf numFmtId="0" fontId="11" fillId="0" borderId="6" xfId="0" applyFont="1" applyBorder="1"/>
    <xf numFmtId="0" fontId="31" fillId="0" borderId="0" xfId="2" applyFont="1" applyFill="1" applyBorder="1"/>
    <xf numFmtId="0" fontId="32" fillId="0" borderId="0" xfId="0" applyFont="1"/>
    <xf numFmtId="0" fontId="30" fillId="0" borderId="0" xfId="2" applyFont="1" applyFill="1" applyBorder="1"/>
    <xf numFmtId="2" fontId="32" fillId="0" borderId="0" xfId="0" applyNumberFormat="1" applyFont="1"/>
    <xf numFmtId="0" fontId="29" fillId="0" borderId="0" xfId="2" applyFont="1" applyFill="1" applyBorder="1"/>
    <xf numFmtId="0" fontId="32" fillId="0" borderId="7" xfId="0" applyFont="1" applyBorder="1"/>
    <xf numFmtId="0" fontId="22" fillId="13" borderId="21" xfId="0" applyFont="1" applyFill="1" applyBorder="1" applyAlignment="1">
      <alignment horizontal="right"/>
    </xf>
    <xf numFmtId="0" fontId="22" fillId="13" borderId="21" xfId="0" applyFont="1" applyFill="1" applyBorder="1"/>
    <xf numFmtId="0" fontId="32" fillId="13" borderId="21" xfId="0" applyFont="1" applyFill="1" applyBorder="1"/>
    <xf numFmtId="0" fontId="27" fillId="13" borderId="0" xfId="0" applyFont="1" applyFill="1"/>
    <xf numFmtId="0" fontId="22" fillId="13" borderId="0" xfId="0" applyFont="1" applyFill="1" applyAlignment="1">
      <alignment horizontal="right"/>
    </xf>
    <xf numFmtId="0" fontId="28" fillId="13" borderId="0" xfId="0" applyFont="1" applyFill="1"/>
    <xf numFmtId="1" fontId="22" fillId="13" borderId="0" xfId="0" applyNumberFormat="1" applyFont="1" applyFill="1"/>
    <xf numFmtId="0" fontId="22" fillId="13" borderId="0" xfId="0" applyFont="1" applyFill="1"/>
    <xf numFmtId="0" fontId="31" fillId="13" borderId="0" xfId="2" applyFont="1" applyFill="1" applyBorder="1"/>
    <xf numFmtId="0" fontId="30" fillId="13" borderId="0" xfId="2" applyFont="1" applyFill="1" applyBorder="1"/>
    <xf numFmtId="0" fontId="32" fillId="13" borderId="0" xfId="0" applyFont="1" applyFill="1"/>
    <xf numFmtId="0" fontId="22" fillId="13" borderId="7" xfId="0" applyFont="1" applyFill="1" applyBorder="1" applyAlignment="1">
      <alignment horizontal="right"/>
    </xf>
    <xf numFmtId="2" fontId="22" fillId="13" borderId="7" xfId="0" applyNumberFormat="1" applyFont="1" applyFill="1" applyBorder="1"/>
    <xf numFmtId="0" fontId="22" fillId="13" borderId="7" xfId="0" applyFont="1" applyFill="1" applyBorder="1"/>
    <xf numFmtId="0" fontId="31" fillId="13" borderId="7" xfId="2" applyFont="1" applyFill="1" applyBorder="1"/>
    <xf numFmtId="0" fontId="30" fillId="13" borderId="7" xfId="2" applyFont="1" applyFill="1" applyBorder="1"/>
    <xf numFmtId="0" fontId="32" fillId="13" borderId="7" xfId="0" applyFont="1" applyFill="1" applyBorder="1"/>
    <xf numFmtId="0" fontId="27" fillId="13" borderId="7" xfId="0" applyFont="1" applyFill="1" applyBorder="1"/>
    <xf numFmtId="4" fontId="3" fillId="3" borderId="11" xfId="0" applyNumberFormat="1" applyFont="1" applyFill="1" applyBorder="1"/>
    <xf numFmtId="43" fontId="2" fillId="9" borderId="1" xfId="1" applyFont="1" applyFill="1" applyBorder="1" applyAlignment="1" applyProtection="1">
      <alignment horizontal="center"/>
    </xf>
    <xf numFmtId="164" fontId="2" fillId="9" borderId="1" xfId="1" applyNumberFormat="1" applyFont="1" applyFill="1" applyBorder="1" applyAlignment="1" applyProtection="1">
      <alignment horizontal="center"/>
    </xf>
    <xf numFmtId="164" fontId="2" fillId="9" borderId="1" xfId="1" applyNumberFormat="1" applyFont="1" applyFill="1" applyBorder="1" applyProtection="1"/>
    <xf numFmtId="43" fontId="2" fillId="9" borderId="1" xfId="1" applyFont="1" applyFill="1" applyBorder="1" applyProtection="1"/>
    <xf numFmtId="167" fontId="2" fillId="9" borderId="1" xfId="1" applyNumberFormat="1" applyFont="1" applyFill="1" applyBorder="1" applyProtection="1"/>
    <xf numFmtId="164" fontId="3" fillId="9" borderId="1" xfId="1" applyNumberFormat="1" applyFont="1" applyFill="1" applyBorder="1" applyProtection="1"/>
    <xf numFmtId="167" fontId="3" fillId="9" borderId="1" xfId="1" applyNumberFormat="1" applyFont="1" applyFill="1" applyBorder="1" applyProtection="1"/>
    <xf numFmtId="0" fontId="2" fillId="12" borderId="0" xfId="0" applyFont="1" applyFill="1"/>
    <xf numFmtId="0" fontId="2" fillId="12" borderId="0" xfId="0" applyFont="1" applyFill="1" applyAlignment="1">
      <alignment horizontal="center"/>
    </xf>
    <xf numFmtId="49" fontId="8" fillId="12" borderId="0" xfId="0" applyNumberFormat="1" applyFont="1" applyFill="1" applyAlignment="1">
      <alignment vertical="center"/>
    </xf>
    <xf numFmtId="0" fontId="2" fillId="12" borderId="0" xfId="0" applyFont="1" applyFill="1" applyAlignment="1">
      <alignment vertical="top" wrapText="1"/>
    </xf>
    <xf numFmtId="49" fontId="8" fillId="12" borderId="0" xfId="1" applyNumberFormat="1" applyFont="1" applyFill="1" applyBorder="1" applyAlignment="1" applyProtection="1">
      <alignment vertical="center"/>
    </xf>
    <xf numFmtId="0" fontId="15" fillId="12" borderId="0" xfId="0" applyFont="1" applyFill="1" applyAlignment="1">
      <alignment horizontal="center" vertical="center"/>
    </xf>
    <xf numFmtId="0" fontId="16" fillId="14" borderId="5" xfId="0" applyFont="1" applyFill="1" applyBorder="1" applyAlignment="1">
      <alignment vertical="center"/>
    </xf>
    <xf numFmtId="0" fontId="16" fillId="14" borderId="5" xfId="0" applyFont="1" applyFill="1" applyBorder="1" applyAlignment="1">
      <alignment horizontal="center" vertical="center"/>
    </xf>
    <xf numFmtId="0" fontId="16" fillId="14" borderId="8" xfId="0" applyFont="1" applyFill="1" applyBorder="1" applyAlignment="1">
      <alignment vertical="center"/>
    </xf>
    <xf numFmtId="0" fontId="2" fillId="12" borderId="1" xfId="0" applyFont="1" applyFill="1" applyBorder="1"/>
    <xf numFmtId="0" fontId="2" fillId="12" borderId="1" xfId="0" applyFont="1" applyFill="1" applyBorder="1" applyAlignment="1">
      <alignment horizontal="left" vertical="top"/>
    </xf>
    <xf numFmtId="0" fontId="7" fillId="12" borderId="0" xfId="0" applyFont="1" applyFill="1" applyAlignment="1">
      <alignment horizontal="left"/>
    </xf>
    <xf numFmtId="0" fontId="2" fillId="12" borderId="0" xfId="0" applyFont="1" applyFill="1" applyAlignment="1">
      <alignment horizontal="left"/>
    </xf>
    <xf numFmtId="0" fontId="33" fillId="12" borderId="0" xfId="0" applyFont="1" applyFill="1"/>
    <xf numFmtId="0" fontId="9" fillId="12" borderId="0" xfId="0" applyFont="1" applyFill="1" applyAlignment="1">
      <alignment horizontal="center" vertical="center"/>
    </xf>
    <xf numFmtId="0" fontId="9" fillId="12" borderId="0" xfId="0" applyFont="1" applyFill="1" applyAlignment="1">
      <alignment vertical="center"/>
    </xf>
    <xf numFmtId="0" fontId="2" fillId="12" borderId="19" xfId="0" applyFont="1" applyFill="1" applyBorder="1" applyAlignment="1">
      <alignment vertical="center" wrapText="1"/>
    </xf>
    <xf numFmtId="0" fontId="2" fillId="12" borderId="8" xfId="0" applyFont="1" applyFill="1" applyBorder="1" applyAlignment="1">
      <alignment horizontal="left" vertical="center" wrapText="1"/>
    </xf>
    <xf numFmtId="0" fontId="2" fillId="12" borderId="19" xfId="0" applyFont="1" applyFill="1" applyBorder="1" applyAlignment="1">
      <alignment horizontal="left" vertical="center" wrapText="1"/>
    </xf>
    <xf numFmtId="0" fontId="2" fillId="12" borderId="8" xfId="0" applyFont="1" applyFill="1" applyBorder="1"/>
    <xf numFmtId="0" fontId="2" fillId="12" borderId="19" xfId="0" applyFont="1" applyFill="1" applyBorder="1" applyAlignment="1">
      <alignment horizontal="left" vertical="center"/>
    </xf>
    <xf numFmtId="0" fontId="2" fillId="12" borderId="8" xfId="0" applyFont="1" applyFill="1" applyBorder="1" applyAlignment="1">
      <alignment horizontal="center" vertical="center"/>
    </xf>
    <xf numFmtId="0" fontId="2" fillId="12" borderId="9" xfId="0" applyFont="1" applyFill="1" applyBorder="1" applyAlignment="1">
      <alignment horizontal="left" vertical="center"/>
    </xf>
    <xf numFmtId="0" fontId="2" fillId="12" borderId="19" xfId="0" applyFont="1" applyFill="1" applyBorder="1"/>
    <xf numFmtId="0" fontId="2" fillId="12" borderId="18" xfId="0" applyFont="1" applyFill="1" applyBorder="1" applyAlignment="1">
      <alignment horizontal="left" vertical="center" wrapText="1"/>
    </xf>
    <xf numFmtId="0" fontId="2" fillId="12" borderId="12" xfId="0" applyFont="1" applyFill="1" applyBorder="1" applyAlignment="1">
      <alignment horizontal="left" vertical="center"/>
    </xf>
    <xf numFmtId="0" fontId="2" fillId="12" borderId="18" xfId="0" applyFont="1" applyFill="1" applyBorder="1"/>
    <xf numFmtId="0" fontId="2" fillId="12" borderId="18" xfId="0" applyFont="1" applyFill="1" applyBorder="1" applyAlignment="1">
      <alignment horizontal="left" vertical="center"/>
    </xf>
    <xf numFmtId="0" fontId="2" fillId="12" borderId="18" xfId="0" applyFont="1" applyFill="1" applyBorder="1" applyAlignment="1">
      <alignment horizontal="center" vertical="center"/>
    </xf>
    <xf numFmtId="17" fontId="2" fillId="12" borderId="0" xfId="0" applyNumberFormat="1" applyFont="1" applyFill="1" applyAlignment="1">
      <alignment horizontal="left"/>
    </xf>
    <xf numFmtId="17" fontId="2" fillId="12" borderId="11" xfId="0" applyNumberFormat="1" applyFont="1" applyFill="1" applyBorder="1" applyAlignment="1">
      <alignment horizontal="left"/>
    </xf>
    <xf numFmtId="17" fontId="2" fillId="12" borderId="13" xfId="0" applyNumberFormat="1" applyFont="1" applyFill="1" applyBorder="1" applyAlignment="1">
      <alignment horizontal="left"/>
    </xf>
    <xf numFmtId="0" fontId="3" fillId="12" borderId="10" xfId="0" applyFont="1" applyFill="1" applyBorder="1"/>
    <xf numFmtId="164" fontId="2" fillId="12" borderId="0" xfId="1" applyNumberFormat="1" applyFont="1" applyFill="1" applyBorder="1" applyProtection="1"/>
    <xf numFmtId="164" fontId="2" fillId="12" borderId="0" xfId="1" applyNumberFormat="1" applyFont="1" applyFill="1" applyBorder="1" applyAlignment="1" applyProtection="1">
      <alignment horizontal="center"/>
    </xf>
    <xf numFmtId="0" fontId="3" fillId="12" borderId="0" xfId="0" applyFont="1" applyFill="1"/>
    <xf numFmtId="164" fontId="2" fillId="12" borderId="0" xfId="1" applyNumberFormat="1" applyFont="1" applyFill="1" applyBorder="1" applyAlignment="1" applyProtection="1">
      <alignment horizontal="right"/>
    </xf>
    <xf numFmtId="0" fontId="9" fillId="12" borderId="0" xfId="0" applyFont="1" applyFill="1" applyAlignment="1">
      <alignment vertical="center" wrapText="1"/>
    </xf>
    <xf numFmtId="0" fontId="2" fillId="12" borderId="1" xfId="0" applyFont="1" applyFill="1" applyBorder="1" applyAlignment="1">
      <alignment vertical="top" wrapText="1"/>
    </xf>
    <xf numFmtId="0" fontId="2" fillId="12" borderId="4" xfId="0" applyFont="1" applyFill="1" applyBorder="1" applyAlignment="1">
      <alignment vertical="top"/>
    </xf>
    <xf numFmtId="0" fontId="2" fillId="12" borderId="1" xfId="0" applyFont="1" applyFill="1" applyBorder="1" applyAlignment="1">
      <alignment horizontal="left" vertical="center" wrapText="1"/>
    </xf>
    <xf numFmtId="164" fontId="2" fillId="8" borderId="1" xfId="1" applyNumberFormat="1" applyFont="1" applyFill="1" applyBorder="1" applyAlignment="1" applyProtection="1">
      <alignment horizontal="center"/>
    </xf>
    <xf numFmtId="164" fontId="2" fillId="8" borderId="1" xfId="1" applyNumberFormat="1" applyFont="1" applyFill="1" applyBorder="1" applyProtection="1"/>
    <xf numFmtId="164" fontId="3" fillId="8" borderId="1" xfId="1" applyNumberFormat="1" applyFont="1" applyFill="1" applyBorder="1" applyProtection="1"/>
    <xf numFmtId="0" fontId="34" fillId="6" borderId="1" xfId="0" applyFont="1" applyFill="1" applyBorder="1" applyAlignment="1">
      <alignment horizontal="center" vertical="center" wrapText="1"/>
    </xf>
    <xf numFmtId="0" fontId="34" fillId="6" borderId="8" xfId="0" applyFont="1" applyFill="1" applyBorder="1" applyAlignment="1">
      <alignment horizontal="center" vertical="center"/>
    </xf>
    <xf numFmtId="0" fontId="2" fillId="12" borderId="12" xfId="0" applyFont="1" applyFill="1" applyBorder="1"/>
    <xf numFmtId="0" fontId="2" fillId="12" borderId="7" xfId="0" applyFont="1" applyFill="1" applyBorder="1" applyAlignment="1">
      <alignment horizontal="center" vertical="top"/>
    </xf>
    <xf numFmtId="0" fontId="9" fillId="12" borderId="13" xfId="0" applyFont="1" applyFill="1" applyBorder="1" applyAlignment="1">
      <alignment horizontal="center" vertical="center"/>
    </xf>
    <xf numFmtId="0" fontId="2" fillId="10" borderId="1" xfId="0" applyFont="1" applyFill="1" applyBorder="1" applyAlignment="1" applyProtection="1">
      <alignment horizontal="left" vertical="center"/>
      <protection locked="0"/>
    </xf>
    <xf numFmtId="169" fontId="2" fillId="9" borderId="1" xfId="1" applyNumberFormat="1" applyFont="1" applyFill="1" applyBorder="1" applyProtection="1"/>
    <xf numFmtId="169" fontId="3" fillId="9" borderId="1" xfId="1" applyNumberFormat="1" applyFont="1" applyFill="1" applyBorder="1" applyProtection="1"/>
    <xf numFmtId="14" fontId="0" fillId="0" borderId="0" xfId="0" applyNumberFormat="1"/>
    <xf numFmtId="170" fontId="2" fillId="3" borderId="7" xfId="0" applyNumberFormat="1" applyFont="1" applyFill="1" applyBorder="1"/>
    <xf numFmtId="0" fontId="18" fillId="11" borderId="0" xfId="0" applyFont="1" applyFill="1" applyAlignment="1">
      <alignment horizontal="left" vertical="center" wrapText="1" indent="2"/>
    </xf>
    <xf numFmtId="0" fontId="0" fillId="12" borderId="0" xfId="0" applyFill="1" applyAlignment="1">
      <alignment horizontal="center"/>
    </xf>
    <xf numFmtId="0" fontId="17" fillId="12" borderId="6" xfId="0" applyFont="1" applyFill="1" applyBorder="1" applyAlignment="1">
      <alignment horizontal="left" vertical="center" indent="2"/>
    </xf>
    <xf numFmtId="0" fontId="13" fillId="5" borderId="0" xfId="0" applyFont="1" applyFill="1" applyAlignment="1">
      <alignment horizontal="left" vertical="center"/>
    </xf>
    <xf numFmtId="0" fontId="34" fillId="6" borderId="1" xfId="0" applyFont="1" applyFill="1" applyBorder="1" applyAlignment="1">
      <alignment horizontal="center" vertical="center"/>
    </xf>
    <xf numFmtId="0" fontId="11" fillId="12" borderId="0" xfId="0" applyFont="1" applyFill="1" applyAlignment="1">
      <alignment horizontal="left" vertical="top" wrapText="1"/>
    </xf>
    <xf numFmtId="0" fontId="34" fillId="6" borderId="2" xfId="0" applyFont="1" applyFill="1" applyBorder="1" applyAlignment="1">
      <alignment horizontal="center" vertical="center"/>
    </xf>
    <xf numFmtId="0" fontId="34" fillId="6" borderId="3" xfId="0" applyFont="1" applyFill="1" applyBorder="1" applyAlignment="1">
      <alignment horizontal="center" vertical="center"/>
    </xf>
    <xf numFmtId="0" fontId="34" fillId="6" borderId="4" xfId="0" applyFont="1" applyFill="1" applyBorder="1" applyAlignment="1">
      <alignment horizontal="center" vertical="center"/>
    </xf>
    <xf numFmtId="0" fontId="34" fillId="6" borderId="2"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6" fillId="2" borderId="12" xfId="0" applyFont="1" applyFill="1" applyBorder="1" applyAlignment="1">
      <alignment horizontal="center" vertical="top"/>
    </xf>
    <xf numFmtId="0" fontId="6" fillId="2" borderId="7" xfId="0" applyFont="1" applyFill="1" applyBorder="1" applyAlignment="1">
      <alignment horizontal="center" vertical="top"/>
    </xf>
    <xf numFmtId="0" fontId="14" fillId="5" borderId="0" xfId="0" applyFont="1" applyFill="1" applyAlignment="1">
      <alignment horizontal="left" vertical="center"/>
    </xf>
  </cellXfs>
  <cellStyles count="3">
    <cellStyle name="Comma" xfId="1" builtinId="3"/>
    <cellStyle name="Hyperlink" xfId="2" builtinId="8"/>
    <cellStyle name="Normal" xfId="0" builtinId="0"/>
  </cellStyles>
  <dxfs count="2">
    <dxf>
      <font>
        <b/>
        <i val="0"/>
        <color rgb="FF265D5C"/>
      </font>
    </dxf>
    <dxf>
      <fill>
        <patternFill patternType="solid">
          <fgColor theme="0"/>
          <bgColor theme="0"/>
        </patternFill>
      </fill>
      <border>
        <left style="thin">
          <color theme="1" tint="-0.499984740745262"/>
        </left>
        <right style="thin">
          <color theme="1" tint="-0.499984740745262"/>
        </right>
        <top style="thin">
          <color theme="1" tint="-0.499984740745262"/>
        </top>
        <bottom style="thin">
          <color theme="1" tint="-0.499984740745262"/>
        </bottom>
      </border>
    </dxf>
  </dxfs>
  <tableStyles count="1" defaultTableStyle="TableStyleMedium2" defaultPivotStyle="PivotStyleLight16">
    <tableStyle name="Timeline Style 3" pivot="0" table="0" count="9" xr9:uid="{3135FECB-768C-4DBC-AB13-B730620A0E75}">
      <tableStyleElement type="wholeTable" dxfId="1"/>
      <tableStyleElement type="headerRow" dxfId="0"/>
    </tableStyle>
  </tableStyles>
  <colors>
    <mruColors>
      <color rgb="FF333399"/>
      <color rgb="FF164057"/>
      <color rgb="FF41B496"/>
      <color rgb="FFB8CAD4"/>
      <color rgb="FF317575"/>
      <color rgb="FF388684"/>
      <color rgb="FF3E9694"/>
      <color rgb="FFAAC1C2"/>
      <color rgb="FFFFC7CE"/>
      <color rgb="FFFF9797"/>
    </mruColors>
  </colors>
  <extLst>
    <ext xmlns:x14="http://schemas.microsoft.com/office/spreadsheetml/2009/9/main" uri="{EB79DEF2-80B8-43e5-95BD-54CBDDF9020C}">
      <x14:slicerStyles defaultSlicerStyle="SlicerStyleLight1"/>
    </ext>
    <ext xmlns:x15="http://schemas.microsoft.com/office/spreadsheetml/2010/11/main" uri="{A0A4C193-F2C1-4fcb-8827-314CF55A85BB}">
      <x15:dxfs count="7">
        <dxf>
          <fill>
            <patternFill>
              <bgColor theme="0"/>
            </patternFill>
          </fill>
        </dxf>
        <dxf>
          <fill>
            <patternFill patternType="solid">
              <fgColor theme="0" tint="-0.14999847407452621"/>
              <bgColor theme="0" tint="-0.14999847407452621"/>
            </patternFill>
          </fill>
        </dxf>
        <dxf>
          <fill>
            <patternFill patternType="solid">
              <fgColor theme="0"/>
              <bgColor rgb="FF317575"/>
            </patternFill>
          </fill>
        </dxf>
        <dxf>
          <font>
            <sz val="9"/>
            <color theme="1" tint="0.499984740745262"/>
          </font>
        </dxf>
        <dxf>
          <font>
            <sz val="9"/>
            <color theme="0"/>
            <name val="Calibri"/>
            <family val="2"/>
            <scheme val="minor"/>
          </font>
        </dxf>
        <dxf>
          <font>
            <sz val="9"/>
            <color auto="1"/>
            <name val="Calibri"/>
            <family val="2"/>
            <scheme val="minor"/>
          </font>
        </dxf>
        <dxf>
          <font>
            <sz val="10"/>
            <color auto="1"/>
            <name val="Calibri"/>
            <family val="2"/>
            <scheme val="minor"/>
          </font>
        </dxf>
      </x15:dxfs>
    </ext>
    <ext xmlns:x15="http://schemas.microsoft.com/office/spreadsheetml/2010/11/main" uri="{9260A510-F301-46a8-8635-F512D64BE5F5}">
      <x15:timelineStyles defaultTimelineStyle="TimeSlicerStyleLight1">
        <x15:timelineStyle name="Timeline Style 3">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ysClr val="windowText" lastClr="000000"/>
                </a:solidFill>
                <a:latin typeface="Franklin Gothic Book" panose="020B0503020102020204" pitchFamily="34" charset="0"/>
                <a:ea typeface="+mn-ea"/>
                <a:cs typeface="+mn-cs"/>
              </a:defRPr>
            </a:pPr>
            <a:r>
              <a:rPr lang="en-NZ" sz="1800"/>
              <a:t>Total Energy Consumption per Month</a:t>
            </a:r>
          </a:p>
        </c:rich>
      </c:tx>
      <c:layout>
        <c:manualLayout>
          <c:xMode val="edge"/>
          <c:yMode val="edge"/>
          <c:x val="8.8579091547982738E-3"/>
          <c:y val="2.2030363745545331E-2"/>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ysClr val="windowText" lastClr="000000"/>
              </a:solidFill>
              <a:latin typeface="Franklin Gothic Book" panose="020B0503020102020204" pitchFamily="34" charset="0"/>
              <a:ea typeface="+mn-ea"/>
              <a:cs typeface="+mn-cs"/>
            </a:defRPr>
          </a:pPr>
          <a:endParaRPr lang="en-US"/>
        </a:p>
      </c:txPr>
    </c:title>
    <c:autoTitleDeleted val="0"/>
    <c:plotArea>
      <c:layout>
        <c:manualLayout>
          <c:layoutTarget val="inner"/>
          <c:xMode val="edge"/>
          <c:yMode val="edge"/>
          <c:x val="0.13872537777438015"/>
          <c:y val="0.21422885275553571"/>
          <c:w val="0.70065399417097407"/>
          <c:h val="0.65389157716125224"/>
        </c:manualLayout>
      </c:layout>
      <c:barChart>
        <c:barDir val="col"/>
        <c:grouping val="clustered"/>
        <c:varyColors val="0"/>
        <c:ser>
          <c:idx val="0"/>
          <c:order val="0"/>
          <c:spPr>
            <a:solidFill>
              <a:srgbClr val="317575"/>
            </a:solidFill>
            <a:ln>
              <a:noFill/>
            </a:ln>
            <a:effectLst/>
          </c:spPr>
          <c:invertIfNegative val="0"/>
          <c:cat>
            <c:numRef>
              <c:f>'Energy Calculator'!$B$20:$B$31</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'Energy Calculator'!$K$20:$K$31</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AD7-44E8-8E5F-3B2D7C29D578}"/>
            </c:ext>
          </c:extLst>
        </c:ser>
        <c:dLbls>
          <c:showLegendKey val="0"/>
          <c:showVal val="0"/>
          <c:showCatName val="0"/>
          <c:showSerName val="0"/>
          <c:showPercent val="0"/>
          <c:showBubbleSize val="0"/>
        </c:dLbls>
        <c:gapWidth val="100"/>
        <c:axId val="538320128"/>
        <c:axId val="993868464"/>
      </c:barChart>
      <c:lineChart>
        <c:grouping val="standard"/>
        <c:varyColors val="0"/>
        <c:ser>
          <c:idx val="1"/>
          <c:order val="1"/>
          <c:tx>
            <c:v>OAT</c:v>
          </c:tx>
          <c:spPr>
            <a:ln w="28575" cap="rnd">
              <a:solidFill>
                <a:srgbClr val="8CD0CE"/>
              </a:solidFill>
              <a:round/>
            </a:ln>
            <a:effectLst/>
          </c:spPr>
          <c:marker>
            <c:symbol val="none"/>
          </c:marker>
          <c:val>
            <c:numRef>
              <c:f>'Background Calcs'!$C$23:$C$34</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4C33-4A34-9245-237077F7F84F}"/>
            </c:ext>
          </c:extLst>
        </c:ser>
        <c:dLbls>
          <c:showLegendKey val="0"/>
          <c:showVal val="0"/>
          <c:showCatName val="0"/>
          <c:showSerName val="0"/>
          <c:showPercent val="0"/>
          <c:showBubbleSize val="0"/>
        </c:dLbls>
        <c:marker val="1"/>
        <c:smooth val="0"/>
        <c:axId val="1983674800"/>
        <c:axId val="1979211824"/>
      </c:lineChart>
      <c:dateAx>
        <c:axId val="5383201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993868464"/>
        <c:crosses val="autoZero"/>
        <c:auto val="1"/>
        <c:lblOffset val="100"/>
        <c:baseTimeUnit val="months"/>
      </c:dateAx>
      <c:valAx>
        <c:axId val="993868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a:t>Energy Consumption (kWh)</a:t>
                </a:r>
              </a:p>
            </c:rich>
          </c:tx>
          <c:layout>
            <c:manualLayout>
              <c:xMode val="edge"/>
              <c:yMode val="edge"/>
              <c:x val="2.2171554255463615E-2"/>
              <c:y val="0.2949507532413149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538320128"/>
        <c:crosses val="autoZero"/>
        <c:crossBetween val="between"/>
      </c:valAx>
      <c:valAx>
        <c:axId val="1979211824"/>
        <c:scaling>
          <c:orientation val="minMax"/>
        </c:scaling>
        <c:delete val="0"/>
        <c:axPos val="r"/>
        <c:title>
          <c:tx>
            <c:rich>
              <a:bodyPr rot="5400000" spcFirstLastPara="1" vertOverflow="ellipsis"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a:t>Average Outside</a:t>
                </a:r>
              </a:p>
              <a:p>
                <a:pPr>
                  <a:defRPr sz="1200" b="1"/>
                </a:pPr>
                <a:r>
                  <a:rPr lang="en-NZ" sz="1200" b="1"/>
                  <a:t> Air Temperature (°C)</a:t>
                </a:r>
              </a:p>
            </c:rich>
          </c:tx>
          <c:layout>
            <c:manualLayout>
              <c:xMode val="edge"/>
              <c:yMode val="edge"/>
              <c:x val="0.89158486707566464"/>
              <c:y val="0.34813856121530584"/>
            </c:manualLayout>
          </c:layout>
          <c:overlay val="0"/>
          <c:spPr>
            <a:noFill/>
            <a:ln>
              <a:noFill/>
            </a:ln>
            <a:effectLst/>
          </c:spPr>
          <c:txPr>
            <a:bodyPr rot="5400000" spcFirstLastPara="1" vertOverflow="ellipsis"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83674800"/>
        <c:crosses val="max"/>
        <c:crossBetween val="between"/>
      </c:valAx>
      <c:catAx>
        <c:axId val="1983674800"/>
        <c:scaling>
          <c:orientation val="minMax"/>
        </c:scaling>
        <c:delete val="1"/>
        <c:axPos val="b"/>
        <c:majorTickMark val="out"/>
        <c:minorTickMark val="none"/>
        <c:tickLblPos val="nextTo"/>
        <c:crossAx val="197921182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solidFill>
                  <a:sysClr val="windowText" lastClr="000000"/>
                </a:solidFill>
                <a:effectLst/>
                <a:latin typeface="Franklin Gothic Book" panose="020B0503020102020204" pitchFamily="34" charset="0"/>
              </a:rPr>
              <a:t>Emission Breakdown by GHG Contributor</a:t>
            </a:r>
            <a:endParaRPr lang="en-NZ" b="0">
              <a:solidFill>
                <a:sysClr val="windowText" lastClr="000000"/>
              </a:solidFill>
              <a:effectLst/>
              <a:latin typeface="Franklin Gothic Book" panose="020B0503020102020204" pitchFamily="34" charset="0"/>
            </a:endParaRPr>
          </a:p>
        </c:rich>
      </c:tx>
      <c:layout>
        <c:manualLayout>
          <c:xMode val="edge"/>
          <c:yMode val="edge"/>
          <c:x val="1.1462296041009306E-2"/>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endParaRPr lang="en-NZ"/>
        </a:p>
      </c:txPr>
    </c:title>
    <c:autoTitleDeleted val="0"/>
    <c:plotArea>
      <c:layout>
        <c:manualLayout>
          <c:layoutTarget val="inner"/>
          <c:xMode val="edge"/>
          <c:yMode val="edge"/>
          <c:x val="0.28779551740029419"/>
          <c:y val="0.13507538497005828"/>
          <c:w val="0.41030903359782156"/>
          <c:h val="0.69909023455061825"/>
        </c:manualLayout>
      </c:layout>
      <c:pieChart>
        <c:varyColors val="1"/>
        <c:ser>
          <c:idx val="0"/>
          <c:order val="0"/>
          <c:explosion val="1"/>
          <c:dPt>
            <c:idx val="0"/>
            <c:bubble3D val="0"/>
            <c:spPr>
              <a:solidFill>
                <a:schemeClr val="accent6">
                  <a:lumMod val="25000"/>
                </a:schemeClr>
              </a:solidFill>
              <a:ln w="19050">
                <a:solidFill>
                  <a:schemeClr val="lt1"/>
                </a:solidFill>
              </a:ln>
              <a:effectLst/>
            </c:spPr>
            <c:extLst>
              <c:ext xmlns:c16="http://schemas.microsoft.com/office/drawing/2014/chart" uri="{C3380CC4-5D6E-409C-BE32-E72D297353CC}">
                <c16:uniqueId val="{00000001-94B0-447E-A19D-2AF7E5504D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4B0-447E-A19D-2AF7E5504D7C}"/>
              </c:ext>
            </c:extLst>
          </c:dPt>
          <c:dPt>
            <c:idx val="2"/>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5-94B0-447E-A19D-2AF7E5504D7C}"/>
              </c:ext>
            </c:extLst>
          </c:dPt>
          <c:dPt>
            <c:idx val="3"/>
            <c:bubble3D val="0"/>
            <c:spPr>
              <a:solidFill>
                <a:srgbClr val="0070C0"/>
              </a:solidFill>
              <a:ln w="19050">
                <a:solidFill>
                  <a:schemeClr val="lt1"/>
                </a:solidFill>
              </a:ln>
              <a:effectLst>
                <a:outerShdw blurRad="50800" dist="50800" dir="5400000" sx="1000" sy="1000" algn="ctr" rotWithShape="0">
                  <a:srgbClr val="000000">
                    <a:alpha val="43137"/>
                  </a:srgbClr>
                </a:outerShdw>
              </a:effectLst>
            </c:spPr>
            <c:extLst>
              <c:ext xmlns:c16="http://schemas.microsoft.com/office/drawing/2014/chart" uri="{C3380CC4-5D6E-409C-BE32-E72D297353CC}">
                <c16:uniqueId val="{00000007-94B0-447E-A19D-2AF7E5504D7C}"/>
              </c:ext>
            </c:extLst>
          </c:dPt>
          <c:dPt>
            <c:idx val="4"/>
            <c:bubble3D val="0"/>
            <c:spPr>
              <a:solidFill>
                <a:schemeClr val="tx2">
                  <a:lumMod val="60000"/>
                  <a:lumOff val="40000"/>
                </a:schemeClr>
              </a:solidFill>
              <a:ln w="19050">
                <a:solidFill>
                  <a:schemeClr val="lt1"/>
                </a:solidFill>
              </a:ln>
              <a:effectLst/>
            </c:spPr>
            <c:extLst>
              <c:ext xmlns:c16="http://schemas.microsoft.com/office/drawing/2014/chart" uri="{C3380CC4-5D6E-409C-BE32-E72D297353CC}">
                <c16:uniqueId val="{00000009-23AA-4F02-A31E-CF4A3D77C890}"/>
              </c:ext>
            </c:extLst>
          </c:dPt>
          <c:dPt>
            <c:idx val="5"/>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B-23AA-4F02-A31E-CF4A3D77C890}"/>
              </c:ext>
            </c:extLst>
          </c:dPt>
          <c:dPt>
            <c:idx val="6"/>
            <c:bubble3D val="0"/>
            <c:spPr>
              <a:solidFill>
                <a:schemeClr val="tx1">
                  <a:lumMod val="75000"/>
                  <a:lumOff val="25000"/>
                </a:schemeClr>
              </a:solidFill>
              <a:ln w="19050">
                <a:solidFill>
                  <a:schemeClr val="lt1"/>
                </a:solidFill>
              </a:ln>
              <a:effectLst/>
            </c:spPr>
            <c:extLst>
              <c:ext xmlns:c16="http://schemas.microsoft.com/office/drawing/2014/chart" uri="{C3380CC4-5D6E-409C-BE32-E72D297353CC}">
                <c16:uniqueId val="{0000000D-23AA-4F02-A31E-CF4A3D77C890}"/>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ln>
                      <a:noFill/>
                    </a:ln>
                    <a:solidFill>
                      <a:sysClr val="windowText" lastClr="000000"/>
                    </a:solidFill>
                    <a:latin typeface="Franklin Gothic Book" panose="020B0503020102020204" pitchFamily="34" charset="0"/>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bg1"/>
                  </a:solidFill>
                  <a:round/>
                </a:ln>
                <a:effectLst/>
              </c:spPr>
            </c:leaderLines>
            <c:extLst>
              <c:ext xmlns:c15="http://schemas.microsoft.com/office/drawing/2012/chart" uri="{CE6537A1-D6FC-4f65-9D91-7224C49458BB}"/>
            </c:extLst>
          </c:dLbls>
          <c:cat>
            <c:strRef>
              <c:f>'Background Calcs'!$C$4:$I$4</c:f>
              <c:strCache>
                <c:ptCount val="7"/>
                <c:pt idx="0">
                  <c:v>Electricity </c:v>
                </c:pt>
                <c:pt idx="1">
                  <c:v>Diesel</c:v>
                </c:pt>
                <c:pt idx="2">
                  <c:v>LPG</c:v>
                </c:pt>
                <c:pt idx="3">
                  <c:v>Petrol </c:v>
                </c:pt>
                <c:pt idx="4">
                  <c:v>Gas</c:v>
                </c:pt>
                <c:pt idx="5">
                  <c:v>Waste oil</c:v>
                </c:pt>
                <c:pt idx="6">
                  <c:v>Coal: Bituminous</c:v>
                </c:pt>
              </c:strCache>
            </c:strRef>
          </c:cat>
          <c:val>
            <c:numRef>
              <c:f>'Background Calcs'!$C$19:$I$19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C-94B0-447E-A19D-2AF7E5504D7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10491066416177319"/>
          <c:y val="0.88613905265966586"/>
          <c:w val="0.79345970976518954"/>
          <c:h val="0.11049166566150197"/>
        </c:manualLayout>
      </c:layout>
      <c:overlay val="0"/>
      <c:spPr>
        <a:noFill/>
        <a:ln>
          <a:noFill/>
        </a:ln>
        <a:effectLst>
          <a:outerShdw blurRad="50800" dist="50800" dir="5400000" sx="1000" sy="1000" algn="ctr" rotWithShape="0">
            <a:srgbClr val="000000">
              <a:alpha val="43137"/>
            </a:srgbClr>
          </a:outerShdw>
        </a:effectLst>
      </c:spPr>
      <c:txPr>
        <a:bodyPr rot="0" spcFirstLastPara="1" vertOverflow="ellipsis" vert="horz" wrap="square" anchor="ctr" anchorCtr="1"/>
        <a:lstStyle/>
        <a:p>
          <a:pPr rtl="0">
            <a:defRPr lang="en-US" sz="1800" b="0" i="0" u="none" strike="noStrike" kern="1200" baseline="0">
              <a:solidFill>
                <a:schemeClr val="tx1">
                  <a:lumMod val="65000"/>
                  <a:lumOff val="35000"/>
                </a:schemeClr>
              </a:solidFill>
              <a:latin typeface="Franklin Gothic Book" panose="020B0503020102020204" pitchFamily="34" charset="0"/>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effectLst/>
                <a:latin typeface="Franklin Gothic Book" panose="020B0503020102020204" pitchFamily="34" charset="0"/>
              </a:rPr>
              <a:t>Total Carbon Emissions per Month </a:t>
            </a:r>
            <a:endParaRPr lang="en-NZ" b="0">
              <a:effectLst/>
              <a:latin typeface="Franklin Gothic Book" panose="020B0503020102020204" pitchFamily="34" charset="0"/>
            </a:endParaRPr>
          </a:p>
        </c:rich>
      </c:tx>
      <c:layout>
        <c:manualLayout>
          <c:xMode val="edge"/>
          <c:yMode val="edge"/>
          <c:x val="1.165109415755379E-2"/>
          <c:y val="1.92887318114473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endParaRPr lang="en-NZ"/>
        </a:p>
      </c:txPr>
    </c:title>
    <c:autoTitleDeleted val="0"/>
    <c:plotArea>
      <c:layout>
        <c:manualLayout>
          <c:layoutTarget val="inner"/>
          <c:xMode val="edge"/>
          <c:yMode val="edge"/>
          <c:x val="0.13071334771776569"/>
          <c:y val="0.2177217501714343"/>
          <c:w val="0.70201654331637975"/>
          <c:h val="0.712918931890273"/>
        </c:manualLayout>
      </c:layout>
      <c:barChart>
        <c:barDir val="col"/>
        <c:grouping val="stacked"/>
        <c:varyColors val="0"/>
        <c:ser>
          <c:idx val="0"/>
          <c:order val="0"/>
          <c:tx>
            <c:strRef>
              <c:f>'Background Calcs'!$C$4</c:f>
              <c:strCache>
                <c:ptCount val="1"/>
                <c:pt idx="0">
                  <c:v>Electricity </c:v>
                </c:pt>
              </c:strCache>
            </c:strRef>
          </c:tx>
          <c:spPr>
            <a:solidFill>
              <a:schemeClr val="accent6">
                <a:lumMod val="25000"/>
              </a:schemeClr>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Calcs'!$C$5:$C$16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F73-4094-8CEF-1DEB819D9F6B}"/>
            </c:ext>
          </c:extLst>
        </c:ser>
        <c:ser>
          <c:idx val="1"/>
          <c:order val="1"/>
          <c:tx>
            <c:strRef>
              <c:f>'Background Calcs'!$D$4</c:f>
              <c:strCache>
                <c:ptCount val="1"/>
                <c:pt idx="0">
                  <c:v>Diesel</c:v>
                </c:pt>
              </c:strCache>
            </c:strRef>
          </c:tx>
          <c:spPr>
            <a:solidFill>
              <a:schemeClr val="accent2"/>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Calcs'!$D$5:$D$16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E06-4AB5-AD22-AA54C7B001BB}"/>
            </c:ext>
          </c:extLst>
        </c:ser>
        <c:ser>
          <c:idx val="2"/>
          <c:order val="2"/>
          <c:tx>
            <c:strRef>
              <c:f>'Background Calcs'!$E$4</c:f>
              <c:strCache>
                <c:ptCount val="1"/>
                <c:pt idx="0">
                  <c:v>LPG</c:v>
                </c:pt>
              </c:strCache>
            </c:strRef>
          </c:tx>
          <c:spPr>
            <a:solidFill>
              <a:schemeClr val="accent2">
                <a:lumMod val="60000"/>
                <a:lumOff val="40000"/>
              </a:schemeClr>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Calcs'!$E$5:$E$16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E06-4AB5-AD22-AA54C7B001BB}"/>
            </c:ext>
          </c:extLst>
        </c:ser>
        <c:ser>
          <c:idx val="3"/>
          <c:order val="3"/>
          <c:tx>
            <c:strRef>
              <c:f>'Background Calcs'!$F$4</c:f>
              <c:strCache>
                <c:ptCount val="1"/>
                <c:pt idx="0">
                  <c:v>Petrol </c:v>
                </c:pt>
              </c:strCache>
            </c:strRef>
          </c:tx>
          <c:spPr>
            <a:solidFill>
              <a:srgbClr val="0070C0"/>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Calcs'!$F$5:$F$16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FE06-4AB5-AD22-AA54C7B001BB}"/>
            </c:ext>
          </c:extLst>
        </c:ser>
        <c:ser>
          <c:idx val="4"/>
          <c:order val="4"/>
          <c:tx>
            <c:strRef>
              <c:f>'Background Calcs'!$G$4</c:f>
              <c:strCache>
                <c:ptCount val="1"/>
                <c:pt idx="0">
                  <c:v>Gas</c:v>
                </c:pt>
              </c:strCache>
            </c:strRef>
          </c:tx>
          <c:spPr>
            <a:solidFill>
              <a:schemeClr val="tx2">
                <a:lumMod val="60000"/>
                <a:lumOff val="40000"/>
              </a:schemeClr>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Calcs'!$G$5:$G$16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404-42AC-94A5-61C91F019304}"/>
            </c:ext>
          </c:extLst>
        </c:ser>
        <c:ser>
          <c:idx val="5"/>
          <c:order val="5"/>
          <c:tx>
            <c:strRef>
              <c:f>'Background Calcs'!$H$4</c:f>
              <c:strCache>
                <c:ptCount val="1"/>
                <c:pt idx="0">
                  <c:v>Waste oil</c:v>
                </c:pt>
              </c:strCache>
            </c:strRef>
          </c:tx>
          <c:spPr>
            <a:solidFill>
              <a:schemeClr val="tx1">
                <a:lumMod val="50000"/>
                <a:lumOff val="50000"/>
              </a:schemeClr>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Calcs'!$H$5:$H$16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404-42AC-94A5-61C91F019304}"/>
            </c:ext>
          </c:extLst>
        </c:ser>
        <c:ser>
          <c:idx val="6"/>
          <c:order val="6"/>
          <c:tx>
            <c:strRef>
              <c:f>'Background Calcs'!$I$4</c:f>
              <c:strCache>
                <c:ptCount val="1"/>
                <c:pt idx="0">
                  <c:v>Coal: Bituminous</c:v>
                </c:pt>
              </c:strCache>
            </c:strRef>
          </c:tx>
          <c:spPr>
            <a:solidFill>
              <a:schemeClr val="tx1">
                <a:lumMod val="75000"/>
                <a:lumOff val="25000"/>
              </a:schemeClr>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Calcs'!$I$5:$I$16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404-42AC-94A5-61C91F019304}"/>
            </c:ext>
          </c:extLst>
        </c:ser>
        <c:dLbls>
          <c:showLegendKey val="0"/>
          <c:showVal val="0"/>
          <c:showCatName val="0"/>
          <c:showSerName val="0"/>
          <c:showPercent val="0"/>
          <c:showBubbleSize val="0"/>
        </c:dLbls>
        <c:gapWidth val="100"/>
        <c:overlap val="100"/>
        <c:axId val="12722687"/>
        <c:axId val="1995681695"/>
      </c:barChart>
      <c:dateAx>
        <c:axId val="1272268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95681695"/>
        <c:crosses val="autoZero"/>
        <c:auto val="1"/>
        <c:lblOffset val="100"/>
        <c:baseTimeUnit val="months"/>
      </c:dateAx>
      <c:valAx>
        <c:axId val="1995681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i="0" u="none" strike="noStrike" baseline="0">
                    <a:solidFill>
                      <a:sysClr val="windowText" lastClr="000000"/>
                    </a:solidFill>
                    <a:effectLst/>
                    <a:latin typeface="Franklin Gothic Book" panose="020B0503020102020204" pitchFamily="34" charset="0"/>
                  </a:rPr>
                  <a:t>Carbon Emissions (tCO</a:t>
                </a:r>
                <a:r>
                  <a:rPr lang="en-NZ" sz="1200" b="1" i="0" u="none" strike="noStrike" baseline="-25000">
                    <a:solidFill>
                      <a:sysClr val="windowText" lastClr="000000"/>
                    </a:solidFill>
                    <a:effectLst/>
                    <a:latin typeface="Franklin Gothic Book" panose="020B0503020102020204" pitchFamily="34" charset="0"/>
                  </a:rPr>
                  <a:t>2</a:t>
                </a:r>
                <a:r>
                  <a:rPr lang="en-NZ" sz="1200" b="1" i="0" u="none" strike="noStrike" baseline="0">
                    <a:solidFill>
                      <a:sysClr val="windowText" lastClr="000000"/>
                    </a:solidFill>
                    <a:effectLst/>
                    <a:latin typeface="Franklin Gothic Book" panose="020B0503020102020204" pitchFamily="34" charset="0"/>
                  </a:rPr>
                  <a:t>e)</a:t>
                </a:r>
                <a:endParaRPr lang="en-NZ" sz="1200" b="1">
                  <a:solidFill>
                    <a:sysClr val="windowText" lastClr="000000"/>
                  </a:solidFill>
                  <a:latin typeface="Franklin Gothic Book" panose="020B0503020102020204" pitchFamily="34" charset="0"/>
                </a:endParaRPr>
              </a:p>
            </c:rich>
          </c:tx>
          <c:layout>
            <c:manualLayout>
              <c:xMode val="edge"/>
              <c:yMode val="edge"/>
              <c:x val="3.1910064543008175E-2"/>
              <c:y val="0.34709256540892491"/>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NZ"/>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2722687"/>
        <c:crosses val="autoZero"/>
        <c:crossBetween val="between"/>
      </c:valAx>
      <c:spPr>
        <a:noFill/>
        <a:ln>
          <a:noFill/>
        </a:ln>
        <a:effectLst/>
      </c:spPr>
    </c:plotArea>
    <c:legend>
      <c:legendPos val="r"/>
      <c:layout>
        <c:manualLayout>
          <c:xMode val="edge"/>
          <c:yMode val="edge"/>
          <c:x val="0.87681715216737877"/>
          <c:y val="9.5122684687708597E-2"/>
          <c:w val="0.10040845376231716"/>
          <c:h val="0.8269533068404373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Franklin Gothic Book" panose="020B05030201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621031</xdr:colOff>
      <xdr:row>0</xdr:row>
      <xdr:rowOff>270035</xdr:rowOff>
    </xdr:from>
    <xdr:to>
      <xdr:col>16</xdr:col>
      <xdr:colOff>704532</xdr:colOff>
      <xdr:row>0</xdr:row>
      <xdr:rowOff>1376658</xdr:rowOff>
    </xdr:to>
    <xdr:pic>
      <xdr:nvPicPr>
        <xdr:cNvPr id="8" name="Picture 2">
          <a:extLst>
            <a:ext uri="{FF2B5EF4-FFF2-40B4-BE49-F238E27FC236}">
              <a16:creationId xmlns:a16="http://schemas.microsoft.com/office/drawing/2014/main" id="{C99DE5A9-4930-409E-A03D-2FA677BF67DF}"/>
            </a:ext>
          </a:extLst>
        </xdr:cNvPr>
        <xdr:cNvPicPr>
          <a:picLocks noChangeAspect="1"/>
        </xdr:cNvPicPr>
      </xdr:nvPicPr>
      <xdr:blipFill>
        <a:blip xmlns:r="http://schemas.openxmlformats.org/officeDocument/2006/relationships" r:embed="rId1"/>
        <a:stretch>
          <a:fillRect/>
        </a:stretch>
      </xdr:blipFill>
      <xdr:spPr>
        <a:xfrm>
          <a:off x="12824937" y="270035"/>
          <a:ext cx="1809908" cy="11066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544287</xdr:colOff>
      <xdr:row>0</xdr:row>
      <xdr:rowOff>231322</xdr:rowOff>
    </xdr:from>
    <xdr:to>
      <xdr:col>18</xdr:col>
      <xdr:colOff>94914</xdr:colOff>
      <xdr:row>0</xdr:row>
      <xdr:rowOff>1332865</xdr:rowOff>
    </xdr:to>
    <xdr:pic>
      <xdr:nvPicPr>
        <xdr:cNvPr id="6" name="Picture 5">
          <a:extLst>
            <a:ext uri="{FF2B5EF4-FFF2-40B4-BE49-F238E27FC236}">
              <a16:creationId xmlns:a16="http://schemas.microsoft.com/office/drawing/2014/main" id="{09CE546A-2D17-41DF-AAA0-BCAD2840603C}"/>
            </a:ext>
          </a:extLst>
        </xdr:cNvPr>
        <xdr:cNvPicPr>
          <a:picLocks noChangeAspect="1"/>
        </xdr:cNvPicPr>
      </xdr:nvPicPr>
      <xdr:blipFill>
        <a:blip xmlns:r="http://schemas.openxmlformats.org/officeDocument/2006/relationships" r:embed="rId1"/>
        <a:stretch>
          <a:fillRect/>
        </a:stretch>
      </xdr:blipFill>
      <xdr:spPr>
        <a:xfrm>
          <a:off x="15049501" y="231322"/>
          <a:ext cx="1927795" cy="110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80282</xdr:rowOff>
    </xdr:from>
    <xdr:to>
      <xdr:col>20</xdr:col>
      <xdr:colOff>0</xdr:colOff>
      <xdr:row>36</xdr:row>
      <xdr:rowOff>64220</xdr:rowOff>
    </xdr:to>
    <xdr:graphicFrame macro="">
      <xdr:nvGraphicFramePr>
        <xdr:cNvPr id="2" name="Chart 1">
          <a:extLst>
            <a:ext uri="{FF2B5EF4-FFF2-40B4-BE49-F238E27FC236}">
              <a16:creationId xmlns:a16="http://schemas.microsoft.com/office/drawing/2014/main" id="{E18F1C37-7847-4648-8B4B-B4B597040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64</xdr:row>
      <xdr:rowOff>40420</xdr:rowOff>
    </xdr:from>
    <xdr:to>
      <xdr:col>20</xdr:col>
      <xdr:colOff>0</xdr:colOff>
      <xdr:row>98</xdr:row>
      <xdr:rowOff>129508</xdr:rowOff>
    </xdr:to>
    <xdr:graphicFrame macro="">
      <xdr:nvGraphicFramePr>
        <xdr:cNvPr id="3" name="Chart 2">
          <a:extLst>
            <a:ext uri="{FF2B5EF4-FFF2-40B4-BE49-F238E27FC236}">
              <a16:creationId xmlns:a16="http://schemas.microsoft.com/office/drawing/2014/main" id="{111F225D-9370-4C6B-BB5F-A3515FD970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133351</xdr:rowOff>
    </xdr:from>
    <xdr:to>
      <xdr:col>20</xdr:col>
      <xdr:colOff>0</xdr:colOff>
      <xdr:row>60</xdr:row>
      <xdr:rowOff>66675</xdr:rowOff>
    </xdr:to>
    <xdr:graphicFrame macro="">
      <xdr:nvGraphicFramePr>
        <xdr:cNvPr id="4" name="Chart 3">
          <a:extLst>
            <a:ext uri="{FF2B5EF4-FFF2-40B4-BE49-F238E27FC236}">
              <a16:creationId xmlns:a16="http://schemas.microsoft.com/office/drawing/2014/main" id="{2DB5F32B-715F-407A-8C85-7A917A66B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16</xdr:col>
      <xdr:colOff>76200</xdr:colOff>
      <xdr:row>0</xdr:row>
      <xdr:rowOff>228600</xdr:rowOff>
    </xdr:from>
    <xdr:to>
      <xdr:col>19</xdr:col>
      <xdr:colOff>114235</xdr:colOff>
      <xdr:row>0</xdr:row>
      <xdr:rowOff>1330143</xdr:rowOff>
    </xdr:to>
    <xdr:pic>
      <xdr:nvPicPr>
        <xdr:cNvPr id="6" name="Picture 5">
          <a:extLst>
            <a:ext uri="{FF2B5EF4-FFF2-40B4-BE49-F238E27FC236}">
              <a16:creationId xmlns:a16="http://schemas.microsoft.com/office/drawing/2014/main" id="{68BF9F19-A973-418B-959F-75B6C6BFCB84}"/>
            </a:ext>
          </a:extLst>
        </xdr:cNvPr>
        <xdr:cNvPicPr>
          <a:picLocks noChangeAspect="1"/>
        </xdr:cNvPicPr>
      </xdr:nvPicPr>
      <xdr:blipFill>
        <a:blip xmlns:r="http://schemas.openxmlformats.org/officeDocument/2006/relationships" r:embed="rId4"/>
        <a:stretch>
          <a:fillRect/>
        </a:stretch>
      </xdr:blipFill>
      <xdr:spPr>
        <a:xfrm>
          <a:off x="10134600" y="228600"/>
          <a:ext cx="1923985" cy="1101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365125</xdr:colOff>
      <xdr:row>17</xdr:row>
      <xdr:rowOff>95788</xdr:rowOff>
    </xdr:from>
    <xdr:to>
      <xdr:col>35</xdr:col>
      <xdr:colOff>114873</xdr:colOff>
      <xdr:row>34</xdr:row>
      <xdr:rowOff>45720</xdr:rowOff>
    </xdr:to>
    <xdr:pic>
      <xdr:nvPicPr>
        <xdr:cNvPr id="21" name="Picture 20">
          <a:extLst>
            <a:ext uri="{FF2B5EF4-FFF2-40B4-BE49-F238E27FC236}">
              <a16:creationId xmlns:a16="http://schemas.microsoft.com/office/drawing/2014/main" id="{5100CA45-B8D5-C4B5-08C5-F02BFAC287B0}"/>
            </a:ext>
          </a:extLst>
        </xdr:cNvPr>
        <xdr:cNvPicPr>
          <a:picLocks noChangeAspect="1"/>
        </xdr:cNvPicPr>
      </xdr:nvPicPr>
      <xdr:blipFill>
        <a:blip xmlns:r="http://schemas.openxmlformats.org/officeDocument/2006/relationships" r:embed="rId1"/>
        <a:stretch>
          <a:fillRect/>
        </a:stretch>
      </xdr:blipFill>
      <xdr:spPr>
        <a:xfrm>
          <a:off x="11826875" y="3064413"/>
          <a:ext cx="9401748" cy="2918557"/>
        </a:xfrm>
        <a:prstGeom prst="rect">
          <a:avLst/>
        </a:prstGeom>
      </xdr:spPr>
    </xdr:pic>
    <xdr:clientData/>
  </xdr:twoCellAnchor>
  <xdr:twoCellAnchor editAs="oneCell">
    <xdr:from>
      <xdr:col>1</xdr:col>
      <xdr:colOff>549236</xdr:colOff>
      <xdr:row>6</xdr:row>
      <xdr:rowOff>78768</xdr:rowOff>
    </xdr:from>
    <xdr:to>
      <xdr:col>17</xdr:col>
      <xdr:colOff>57149</xdr:colOff>
      <xdr:row>34</xdr:row>
      <xdr:rowOff>135083</xdr:rowOff>
    </xdr:to>
    <xdr:pic>
      <xdr:nvPicPr>
        <xdr:cNvPr id="20" name="Picture 19">
          <a:extLst>
            <a:ext uri="{FF2B5EF4-FFF2-40B4-BE49-F238E27FC236}">
              <a16:creationId xmlns:a16="http://schemas.microsoft.com/office/drawing/2014/main" id="{B7F5D1DD-F887-65E1-7C18-DA1B56BC417C}"/>
            </a:ext>
          </a:extLst>
        </xdr:cNvPr>
        <xdr:cNvPicPr>
          <a:picLocks noChangeAspect="1"/>
        </xdr:cNvPicPr>
      </xdr:nvPicPr>
      <xdr:blipFill>
        <a:blip xmlns:r="http://schemas.openxmlformats.org/officeDocument/2006/relationships" r:embed="rId2"/>
        <a:stretch>
          <a:fillRect/>
        </a:stretch>
      </xdr:blipFill>
      <xdr:spPr>
        <a:xfrm>
          <a:off x="1154354" y="1221768"/>
          <a:ext cx="9189795" cy="5390315"/>
        </a:xfrm>
        <a:prstGeom prst="rect">
          <a:avLst/>
        </a:prstGeom>
      </xdr:spPr>
    </xdr:pic>
    <xdr:clientData/>
  </xdr:twoCellAnchor>
  <xdr:twoCellAnchor>
    <xdr:from>
      <xdr:col>0</xdr:col>
      <xdr:colOff>114300</xdr:colOff>
      <xdr:row>10</xdr:row>
      <xdr:rowOff>38100</xdr:rowOff>
    </xdr:from>
    <xdr:to>
      <xdr:col>2</xdr:col>
      <xdr:colOff>38100</xdr:colOff>
      <xdr:row>15</xdr:row>
      <xdr:rowOff>66676</xdr:rowOff>
    </xdr:to>
    <xdr:sp macro="" textlink="">
      <xdr:nvSpPr>
        <xdr:cNvPr id="4" name="Callout: Right Arrow 3">
          <a:extLst>
            <a:ext uri="{FF2B5EF4-FFF2-40B4-BE49-F238E27FC236}">
              <a16:creationId xmlns:a16="http://schemas.microsoft.com/office/drawing/2014/main" id="{D290A466-C44C-9F66-BBE3-EC50755164F3}"/>
            </a:ext>
          </a:extLst>
        </xdr:cNvPr>
        <xdr:cNvSpPr/>
      </xdr:nvSpPr>
      <xdr:spPr>
        <a:xfrm>
          <a:off x="114300" y="1847850"/>
          <a:ext cx="1143000" cy="933451"/>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site name for your own reference </a:t>
          </a:r>
        </a:p>
      </xdr:txBody>
    </xdr:sp>
    <xdr:clientData/>
  </xdr:twoCellAnchor>
  <xdr:twoCellAnchor>
    <xdr:from>
      <xdr:col>3</xdr:col>
      <xdr:colOff>190500</xdr:colOff>
      <xdr:row>2</xdr:row>
      <xdr:rowOff>57150</xdr:rowOff>
    </xdr:from>
    <xdr:to>
      <xdr:col>5</xdr:col>
      <xdr:colOff>323850</xdr:colOff>
      <xdr:row>11</xdr:row>
      <xdr:rowOff>158750</xdr:rowOff>
    </xdr:to>
    <xdr:sp macro="" textlink="">
      <xdr:nvSpPr>
        <xdr:cNvPr id="6" name="Callout: Down Arrow 5">
          <a:extLst>
            <a:ext uri="{FF2B5EF4-FFF2-40B4-BE49-F238E27FC236}">
              <a16:creationId xmlns:a16="http://schemas.microsoft.com/office/drawing/2014/main" id="{E17BFE7A-5A1D-17C8-2A33-32AF2CB73D59}"/>
            </a:ext>
          </a:extLst>
        </xdr:cNvPr>
        <xdr:cNvSpPr/>
      </xdr:nvSpPr>
      <xdr:spPr>
        <a:xfrm>
          <a:off x="2019300" y="419100"/>
          <a:ext cx="1352550" cy="17303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the start date for data entry. Date will change respectively to reflect start date entered </a:t>
          </a:r>
        </a:p>
      </xdr:txBody>
    </xdr:sp>
    <xdr:clientData/>
  </xdr:twoCellAnchor>
  <xdr:twoCellAnchor>
    <xdr:from>
      <xdr:col>5</xdr:col>
      <xdr:colOff>323850</xdr:colOff>
      <xdr:row>2</xdr:row>
      <xdr:rowOff>57151</xdr:rowOff>
    </xdr:from>
    <xdr:to>
      <xdr:col>7</xdr:col>
      <xdr:colOff>552450</xdr:colOff>
      <xdr:row>12</xdr:row>
      <xdr:rowOff>6350</xdr:rowOff>
    </xdr:to>
    <xdr:sp macro="" textlink="">
      <xdr:nvSpPr>
        <xdr:cNvPr id="7" name="Callout: Down Arrow 6">
          <a:extLst>
            <a:ext uri="{FF2B5EF4-FFF2-40B4-BE49-F238E27FC236}">
              <a16:creationId xmlns:a16="http://schemas.microsoft.com/office/drawing/2014/main" id="{62EA7708-0F0B-4678-926D-80A75191ADD5}"/>
            </a:ext>
          </a:extLst>
        </xdr:cNvPr>
        <xdr:cNvSpPr/>
      </xdr:nvSpPr>
      <xdr:spPr>
        <a:xfrm>
          <a:off x="3371850" y="419101"/>
          <a:ext cx="1447800" cy="1758949"/>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Select the region your site is located. This will pull the average weather data for comparison in the summary graphs </a:t>
          </a:r>
        </a:p>
      </xdr:txBody>
    </xdr:sp>
    <xdr:clientData/>
  </xdr:twoCellAnchor>
  <xdr:twoCellAnchor>
    <xdr:from>
      <xdr:col>8</xdr:col>
      <xdr:colOff>250825</xdr:colOff>
      <xdr:row>2</xdr:row>
      <xdr:rowOff>41276</xdr:rowOff>
    </xdr:from>
    <xdr:to>
      <xdr:col>10</xdr:col>
      <xdr:colOff>384175</xdr:colOff>
      <xdr:row>12</xdr:row>
      <xdr:rowOff>9526</xdr:rowOff>
    </xdr:to>
    <xdr:sp macro="" textlink="">
      <xdr:nvSpPr>
        <xdr:cNvPr id="8" name="Callout: Down Arrow 7">
          <a:extLst>
            <a:ext uri="{FF2B5EF4-FFF2-40B4-BE49-F238E27FC236}">
              <a16:creationId xmlns:a16="http://schemas.microsoft.com/office/drawing/2014/main" id="{BD6A99B0-8DB2-4FE8-B49C-2EE8952A7198}"/>
            </a:ext>
          </a:extLst>
        </xdr:cNvPr>
        <xdr:cNvSpPr/>
      </xdr:nvSpPr>
      <xdr:spPr>
        <a:xfrm>
          <a:off x="5076825" y="422276"/>
          <a:ext cx="1339850" cy="1873250"/>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total number of cool stores located on the site</a:t>
          </a:r>
        </a:p>
      </xdr:txBody>
    </xdr:sp>
    <xdr:clientData/>
  </xdr:twoCellAnchor>
  <xdr:twoCellAnchor>
    <xdr:from>
      <xdr:col>10</xdr:col>
      <xdr:colOff>377825</xdr:colOff>
      <xdr:row>2</xdr:row>
      <xdr:rowOff>63499</xdr:rowOff>
    </xdr:from>
    <xdr:to>
      <xdr:col>12</xdr:col>
      <xdr:colOff>511175</xdr:colOff>
      <xdr:row>11</xdr:row>
      <xdr:rowOff>168274</xdr:rowOff>
    </xdr:to>
    <xdr:sp macro="" textlink="">
      <xdr:nvSpPr>
        <xdr:cNvPr id="9" name="Callout: Down Arrow 8">
          <a:extLst>
            <a:ext uri="{FF2B5EF4-FFF2-40B4-BE49-F238E27FC236}">
              <a16:creationId xmlns:a16="http://schemas.microsoft.com/office/drawing/2014/main" id="{AC8DFAA1-C2D8-4E4D-AFA3-74E8C45EB5F6}"/>
            </a:ext>
          </a:extLst>
        </xdr:cNvPr>
        <xdr:cNvSpPr/>
      </xdr:nvSpPr>
      <xdr:spPr>
        <a:xfrm>
          <a:off x="6410325" y="444499"/>
          <a:ext cx="1339850" cy="18192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total floor space of refrigerated area. Or best estimate. </a:t>
          </a:r>
        </a:p>
      </xdr:txBody>
    </xdr:sp>
    <xdr:clientData/>
  </xdr:twoCellAnchor>
  <xdr:twoCellAnchor>
    <xdr:from>
      <xdr:col>0</xdr:col>
      <xdr:colOff>244475</xdr:colOff>
      <xdr:row>17</xdr:row>
      <xdr:rowOff>28575</xdr:rowOff>
    </xdr:from>
    <xdr:to>
      <xdr:col>2</xdr:col>
      <xdr:colOff>381000</xdr:colOff>
      <xdr:row>28</xdr:row>
      <xdr:rowOff>95250</xdr:rowOff>
    </xdr:to>
    <xdr:sp macro="" textlink="">
      <xdr:nvSpPr>
        <xdr:cNvPr id="10" name="Callout: Right Arrow 9">
          <a:extLst>
            <a:ext uri="{FF2B5EF4-FFF2-40B4-BE49-F238E27FC236}">
              <a16:creationId xmlns:a16="http://schemas.microsoft.com/office/drawing/2014/main" id="{61950459-51E8-4C02-968A-89678EDE14F9}"/>
            </a:ext>
          </a:extLst>
        </xdr:cNvPr>
        <xdr:cNvSpPr/>
      </xdr:nvSpPr>
      <xdr:spPr>
        <a:xfrm>
          <a:off x="244475" y="3267075"/>
          <a:ext cx="1346760" cy="2162175"/>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energy and</a:t>
          </a:r>
          <a:r>
            <a:rPr lang="en-NZ" sz="1100" baseline="0">
              <a:solidFill>
                <a:schemeClr val="bg1"/>
              </a:solidFill>
            </a:rPr>
            <a:t> fuel use over each month. </a:t>
          </a:r>
        </a:p>
        <a:p>
          <a:pPr algn="l"/>
          <a:r>
            <a:rPr lang="en-NZ" sz="1100" baseline="0">
              <a:solidFill>
                <a:schemeClr val="bg1"/>
              </a:solidFill>
            </a:rPr>
            <a:t>These can be found on invoices or bills</a:t>
          </a:r>
          <a:endParaRPr lang="en-NZ" sz="1100">
            <a:solidFill>
              <a:schemeClr val="bg1"/>
            </a:solidFill>
          </a:endParaRPr>
        </a:p>
      </xdr:txBody>
    </xdr:sp>
    <xdr:clientData/>
  </xdr:twoCellAnchor>
  <xdr:twoCellAnchor>
    <xdr:from>
      <xdr:col>2</xdr:col>
      <xdr:colOff>190500</xdr:colOff>
      <xdr:row>33</xdr:row>
      <xdr:rowOff>116416</xdr:rowOff>
    </xdr:from>
    <xdr:to>
      <xdr:col>5</xdr:col>
      <xdr:colOff>222250</xdr:colOff>
      <xdr:row>43</xdr:row>
      <xdr:rowOff>148166</xdr:rowOff>
    </xdr:to>
    <xdr:sp macro="" textlink="">
      <xdr:nvSpPr>
        <xdr:cNvPr id="5" name="Callout: Up Arrow 4">
          <a:extLst>
            <a:ext uri="{FF2B5EF4-FFF2-40B4-BE49-F238E27FC236}">
              <a16:creationId xmlns:a16="http://schemas.microsoft.com/office/drawing/2014/main" id="{38B8387B-7ACA-72FA-8A02-A2A6323C96F5}"/>
            </a:ext>
          </a:extLst>
        </xdr:cNvPr>
        <xdr:cNvSpPr/>
      </xdr:nvSpPr>
      <xdr:spPr>
        <a:xfrm>
          <a:off x="1418167" y="6053666"/>
          <a:ext cx="1873250" cy="1830917"/>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There is an input location for both purchased electricity and electricity generated on site</a:t>
          </a:r>
          <a:r>
            <a:rPr lang="en-NZ" sz="1100" baseline="0">
              <a:solidFill>
                <a:schemeClr val="bg1"/>
              </a:solidFill>
            </a:rPr>
            <a:t> (for example solar)</a:t>
          </a:r>
          <a:endParaRPr lang="en-NZ" sz="1100">
            <a:solidFill>
              <a:schemeClr val="bg1"/>
            </a:solidFill>
          </a:endParaRPr>
        </a:p>
      </xdr:txBody>
    </xdr:sp>
    <xdr:clientData/>
  </xdr:twoCellAnchor>
  <xdr:twoCellAnchor>
    <xdr:from>
      <xdr:col>5</xdr:col>
      <xdr:colOff>311151</xdr:colOff>
      <xdr:row>33</xdr:row>
      <xdr:rowOff>152399</xdr:rowOff>
    </xdr:from>
    <xdr:to>
      <xdr:col>8</xdr:col>
      <xdr:colOff>342901</xdr:colOff>
      <xdr:row>44</xdr:row>
      <xdr:rowOff>112059</xdr:rowOff>
    </xdr:to>
    <xdr:sp macro="" textlink="">
      <xdr:nvSpPr>
        <xdr:cNvPr id="11" name="Callout: Up Arrow 10">
          <a:extLst>
            <a:ext uri="{FF2B5EF4-FFF2-40B4-BE49-F238E27FC236}">
              <a16:creationId xmlns:a16="http://schemas.microsoft.com/office/drawing/2014/main" id="{7855C48D-8A00-4279-978D-144D7E7E352E}"/>
            </a:ext>
          </a:extLst>
        </xdr:cNvPr>
        <xdr:cNvSpPr/>
      </xdr:nvSpPr>
      <xdr:spPr>
        <a:xfrm>
          <a:off x="3336739" y="6438899"/>
          <a:ext cx="1847103" cy="205516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There is an input location for combustion</a:t>
          </a:r>
          <a:r>
            <a:rPr lang="en-NZ" sz="1100" baseline="0">
              <a:solidFill>
                <a:schemeClr val="bg1"/>
              </a:solidFill>
            </a:rPr>
            <a:t>. This may be used in items such as forklifts, off road equipment and cars. </a:t>
          </a:r>
        </a:p>
        <a:p>
          <a:pPr algn="l"/>
          <a:r>
            <a:rPr lang="en-NZ" sz="1100" baseline="0">
              <a:solidFill>
                <a:schemeClr val="bg1"/>
              </a:solidFill>
            </a:rPr>
            <a:t>This should not include third party freight</a:t>
          </a:r>
        </a:p>
      </xdr:txBody>
    </xdr:sp>
    <xdr:clientData/>
  </xdr:twoCellAnchor>
  <xdr:twoCellAnchor>
    <xdr:from>
      <xdr:col>8</xdr:col>
      <xdr:colOff>463551</xdr:colOff>
      <xdr:row>33</xdr:row>
      <xdr:rowOff>156633</xdr:rowOff>
    </xdr:from>
    <xdr:to>
      <xdr:col>11</xdr:col>
      <xdr:colOff>495301</xdr:colOff>
      <xdr:row>43</xdr:row>
      <xdr:rowOff>148166</xdr:rowOff>
    </xdr:to>
    <xdr:sp macro="" textlink="">
      <xdr:nvSpPr>
        <xdr:cNvPr id="12" name="Callout: Up Arrow 11">
          <a:extLst>
            <a:ext uri="{FF2B5EF4-FFF2-40B4-BE49-F238E27FC236}">
              <a16:creationId xmlns:a16="http://schemas.microsoft.com/office/drawing/2014/main" id="{00043544-D0D9-42D1-9176-7212D38AA12A}"/>
            </a:ext>
          </a:extLst>
        </xdr:cNvPr>
        <xdr:cNvSpPr/>
      </xdr:nvSpPr>
      <xdr:spPr>
        <a:xfrm>
          <a:off x="5374218" y="6093883"/>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grey cells sum up the total</a:t>
          </a:r>
          <a:r>
            <a:rPr lang="en-NZ" sz="1100" baseline="0">
              <a:solidFill>
                <a:schemeClr val="bg1"/>
              </a:solidFill>
            </a:rPr>
            <a:t> in kWh of the inputs. Each input is converted to kWh using the units in the parameters tab.</a:t>
          </a:r>
        </a:p>
      </xdr:txBody>
    </xdr:sp>
    <xdr:clientData/>
  </xdr:twoCellAnchor>
  <xdr:twoCellAnchor>
    <xdr:from>
      <xdr:col>12</xdr:col>
      <xdr:colOff>231839</xdr:colOff>
      <xdr:row>33</xdr:row>
      <xdr:rowOff>171450</xdr:rowOff>
    </xdr:from>
    <xdr:to>
      <xdr:col>16</xdr:col>
      <xdr:colOff>100854</xdr:colOff>
      <xdr:row>43</xdr:row>
      <xdr:rowOff>162983</xdr:rowOff>
    </xdr:to>
    <xdr:sp macro="" textlink="">
      <xdr:nvSpPr>
        <xdr:cNvPr id="13" name="Callout: Up Arrow 12">
          <a:extLst>
            <a:ext uri="{FF2B5EF4-FFF2-40B4-BE49-F238E27FC236}">
              <a16:creationId xmlns:a16="http://schemas.microsoft.com/office/drawing/2014/main" id="{D517D8C2-0E7A-4911-85FC-DABE845483D6}"/>
            </a:ext>
          </a:extLst>
        </xdr:cNvPr>
        <xdr:cNvSpPr/>
      </xdr:nvSpPr>
      <xdr:spPr>
        <a:xfrm>
          <a:off x="7493251" y="6457950"/>
          <a:ext cx="2289485" cy="1896533"/>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teal cells sum up the total</a:t>
          </a:r>
          <a:r>
            <a:rPr lang="en-NZ" sz="1100" baseline="0">
              <a:solidFill>
                <a:schemeClr val="bg1"/>
              </a:solidFill>
            </a:rPr>
            <a:t> in tCO₂e of the inputs. Each input is converted to tCO₂e using the units in the parameters tab. Note any onsite electricity generation in calculated as zero emissions.</a:t>
          </a:r>
        </a:p>
      </xdr:txBody>
    </xdr:sp>
    <xdr:clientData/>
  </xdr:twoCellAnchor>
  <xdr:twoCellAnchor>
    <xdr:from>
      <xdr:col>21</xdr:col>
      <xdr:colOff>530225</xdr:colOff>
      <xdr:row>7</xdr:row>
      <xdr:rowOff>168274</xdr:rowOff>
    </xdr:from>
    <xdr:to>
      <xdr:col>24</xdr:col>
      <xdr:colOff>60325</xdr:colOff>
      <xdr:row>17</xdr:row>
      <xdr:rowOff>82549</xdr:rowOff>
    </xdr:to>
    <xdr:sp macro="" textlink="">
      <xdr:nvSpPr>
        <xdr:cNvPr id="14" name="Callout: Down Arrow 13">
          <a:extLst>
            <a:ext uri="{FF2B5EF4-FFF2-40B4-BE49-F238E27FC236}">
              <a16:creationId xmlns:a16="http://schemas.microsoft.com/office/drawing/2014/main" id="{5099C4CB-F2A5-4780-A380-5FF3C9042F5B}"/>
            </a:ext>
          </a:extLst>
        </xdr:cNvPr>
        <xdr:cNvSpPr/>
      </xdr:nvSpPr>
      <xdr:spPr>
        <a:xfrm>
          <a:off x="13198475" y="1501774"/>
          <a:ext cx="1339850" cy="18192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Select the best production unit for the site from the dropdown selection. </a:t>
          </a:r>
        </a:p>
      </xdr:txBody>
    </xdr:sp>
    <xdr:clientData/>
  </xdr:twoCellAnchor>
  <xdr:twoCellAnchor>
    <xdr:from>
      <xdr:col>20</xdr:col>
      <xdr:colOff>12701</xdr:colOff>
      <xdr:row>34</xdr:row>
      <xdr:rowOff>12699</xdr:rowOff>
    </xdr:from>
    <xdr:to>
      <xdr:col>23</xdr:col>
      <xdr:colOff>44451</xdr:colOff>
      <xdr:row>44</xdr:row>
      <xdr:rowOff>4233</xdr:rowOff>
    </xdr:to>
    <xdr:sp macro="" textlink="">
      <xdr:nvSpPr>
        <xdr:cNvPr id="15" name="Callout: Up Arrow 14">
          <a:extLst>
            <a:ext uri="{FF2B5EF4-FFF2-40B4-BE49-F238E27FC236}">
              <a16:creationId xmlns:a16="http://schemas.microsoft.com/office/drawing/2014/main" id="{E42CC493-4C0E-4CE3-867B-F1FE2F5682CE}"/>
            </a:ext>
          </a:extLst>
        </xdr:cNvPr>
        <xdr:cNvSpPr/>
      </xdr:nvSpPr>
      <xdr:spPr>
        <a:xfrm>
          <a:off x="12289368" y="6129866"/>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Enter the monthly production data for the</a:t>
          </a:r>
          <a:r>
            <a:rPr lang="en-NZ" sz="1100" baseline="0">
              <a:solidFill>
                <a:schemeClr val="bg1"/>
              </a:solidFill>
            </a:rPr>
            <a:t> site based on the selected production unit.</a:t>
          </a:r>
        </a:p>
      </xdr:txBody>
    </xdr:sp>
    <xdr:clientData/>
  </xdr:twoCellAnchor>
  <xdr:twoCellAnchor>
    <xdr:from>
      <xdr:col>26</xdr:col>
      <xdr:colOff>493185</xdr:colOff>
      <xdr:row>33</xdr:row>
      <xdr:rowOff>69849</xdr:rowOff>
    </xdr:from>
    <xdr:to>
      <xdr:col>29</xdr:col>
      <xdr:colOff>524935</xdr:colOff>
      <xdr:row>43</xdr:row>
      <xdr:rowOff>61382</xdr:rowOff>
    </xdr:to>
    <xdr:sp macro="" textlink="">
      <xdr:nvSpPr>
        <xdr:cNvPr id="16" name="Callout: Up Arrow 15">
          <a:extLst>
            <a:ext uri="{FF2B5EF4-FFF2-40B4-BE49-F238E27FC236}">
              <a16:creationId xmlns:a16="http://schemas.microsoft.com/office/drawing/2014/main" id="{9C8A4AC8-E202-4769-B9DE-BBC31D56DF65}"/>
            </a:ext>
          </a:extLst>
        </xdr:cNvPr>
        <xdr:cNvSpPr/>
      </xdr:nvSpPr>
      <xdr:spPr>
        <a:xfrm>
          <a:off x="16452852" y="6007099"/>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average cell calculates the monthly average.</a:t>
          </a:r>
          <a:r>
            <a:rPr lang="en-NZ" sz="1100" baseline="0">
              <a:solidFill>
                <a:schemeClr val="bg1"/>
              </a:solidFill>
            </a:rPr>
            <a:t> This will demonstrate the months that see a higher consumption.</a:t>
          </a:r>
          <a:r>
            <a:rPr lang="en-NZ" sz="1100">
              <a:solidFill>
                <a:schemeClr val="bg1"/>
              </a:solidFill>
            </a:rPr>
            <a:t> </a:t>
          </a:r>
          <a:endParaRPr lang="en-NZ" sz="1100" baseline="0">
            <a:solidFill>
              <a:schemeClr val="bg1"/>
            </a:solidFill>
          </a:endParaRPr>
        </a:p>
      </xdr:txBody>
    </xdr:sp>
    <xdr:clientData/>
  </xdr:twoCellAnchor>
  <xdr:twoCellAnchor>
    <xdr:from>
      <xdr:col>26</xdr:col>
      <xdr:colOff>444500</xdr:colOff>
      <xdr:row>8</xdr:row>
      <xdr:rowOff>41274</xdr:rowOff>
    </xdr:from>
    <xdr:to>
      <xdr:col>29</xdr:col>
      <xdr:colOff>529166</xdr:colOff>
      <xdr:row>17</xdr:row>
      <xdr:rowOff>135465</xdr:rowOff>
    </xdr:to>
    <xdr:sp macro="" textlink="">
      <xdr:nvSpPr>
        <xdr:cNvPr id="17" name="Callout: Down Arrow 16">
          <a:extLst>
            <a:ext uri="{FF2B5EF4-FFF2-40B4-BE49-F238E27FC236}">
              <a16:creationId xmlns:a16="http://schemas.microsoft.com/office/drawing/2014/main" id="{DFC92AD3-78EF-4959-AE0B-3F7C6EB3EC0A}"/>
            </a:ext>
          </a:extLst>
        </xdr:cNvPr>
        <xdr:cNvSpPr/>
      </xdr:nvSpPr>
      <xdr:spPr>
        <a:xfrm>
          <a:off x="16404167" y="1480607"/>
          <a:ext cx="1926166" cy="171344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Energy intensity calculate the energy in kWh required to produce 1 unit</a:t>
          </a:r>
          <a:r>
            <a:rPr lang="en-NZ" sz="1100" baseline="0">
              <a:solidFill>
                <a:schemeClr val="bg1"/>
              </a:solidFill>
              <a:latin typeface="+mn-lt"/>
              <a:ea typeface="+mn-ea"/>
              <a:cs typeface="+mn-cs"/>
            </a:rPr>
            <a:t> and also per foot print of storage. This enables a benchmark</a:t>
          </a:r>
          <a:endParaRPr lang="en-NZ" sz="1100">
            <a:solidFill>
              <a:schemeClr val="bg1"/>
            </a:solidFill>
            <a:latin typeface="+mn-lt"/>
            <a:ea typeface="+mn-ea"/>
            <a:cs typeface="+mn-cs"/>
          </a:endParaRPr>
        </a:p>
      </xdr:txBody>
    </xdr:sp>
    <xdr:clientData/>
  </xdr:twoCellAnchor>
  <xdr:twoCellAnchor>
    <xdr:from>
      <xdr:col>32</xdr:col>
      <xdr:colOff>222252</xdr:colOff>
      <xdr:row>33</xdr:row>
      <xdr:rowOff>137583</xdr:rowOff>
    </xdr:from>
    <xdr:to>
      <xdr:col>35</xdr:col>
      <xdr:colOff>254002</xdr:colOff>
      <xdr:row>43</xdr:row>
      <xdr:rowOff>129116</xdr:rowOff>
    </xdr:to>
    <xdr:sp macro="" textlink="">
      <xdr:nvSpPr>
        <xdr:cNvPr id="18" name="Callout: Up Arrow 17">
          <a:extLst>
            <a:ext uri="{FF2B5EF4-FFF2-40B4-BE49-F238E27FC236}">
              <a16:creationId xmlns:a16="http://schemas.microsoft.com/office/drawing/2014/main" id="{46996B35-0A16-4611-AA63-6E7CAAEF0199}"/>
            </a:ext>
          </a:extLst>
        </xdr:cNvPr>
        <xdr:cNvSpPr/>
      </xdr:nvSpPr>
      <xdr:spPr>
        <a:xfrm>
          <a:off x="19864919" y="6074833"/>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average cell calculate the monthly average.</a:t>
          </a:r>
          <a:r>
            <a:rPr lang="en-NZ" sz="1100" baseline="0">
              <a:solidFill>
                <a:schemeClr val="bg1"/>
              </a:solidFill>
            </a:rPr>
            <a:t> This will demonstrate the months that see a higher consumption.</a:t>
          </a:r>
          <a:r>
            <a:rPr lang="en-NZ" sz="1100">
              <a:solidFill>
                <a:schemeClr val="bg1"/>
              </a:solidFill>
            </a:rPr>
            <a:t> </a:t>
          </a:r>
          <a:endParaRPr lang="en-NZ" sz="1100" baseline="0">
            <a:solidFill>
              <a:schemeClr val="bg1"/>
            </a:solidFill>
          </a:endParaRPr>
        </a:p>
      </xdr:txBody>
    </xdr:sp>
    <xdr:clientData/>
  </xdr:twoCellAnchor>
  <xdr:twoCellAnchor>
    <xdr:from>
      <xdr:col>31</xdr:col>
      <xdr:colOff>423334</xdr:colOff>
      <xdr:row>8</xdr:row>
      <xdr:rowOff>13758</xdr:rowOff>
    </xdr:from>
    <xdr:to>
      <xdr:col>35</xdr:col>
      <xdr:colOff>190500</xdr:colOff>
      <xdr:row>17</xdr:row>
      <xdr:rowOff>107949</xdr:rowOff>
    </xdr:to>
    <xdr:sp macro="" textlink="">
      <xdr:nvSpPr>
        <xdr:cNvPr id="19" name="Callout: Down Arrow 18">
          <a:extLst>
            <a:ext uri="{FF2B5EF4-FFF2-40B4-BE49-F238E27FC236}">
              <a16:creationId xmlns:a16="http://schemas.microsoft.com/office/drawing/2014/main" id="{2574AB71-5ABB-4C82-A978-102BB4C47378}"/>
            </a:ext>
          </a:extLst>
        </xdr:cNvPr>
        <xdr:cNvSpPr/>
      </xdr:nvSpPr>
      <xdr:spPr>
        <a:xfrm>
          <a:off x="19452167" y="1453091"/>
          <a:ext cx="2222500" cy="171344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Emissions intensity calculate the emission for scope 1 and 3</a:t>
          </a:r>
          <a:r>
            <a:rPr lang="en-NZ" sz="1100" baseline="0">
              <a:solidFill>
                <a:schemeClr val="bg1"/>
              </a:solidFill>
              <a:latin typeface="+mn-lt"/>
              <a:ea typeface="+mn-ea"/>
              <a:cs typeface="+mn-cs"/>
            </a:rPr>
            <a:t> in tCO₂e </a:t>
          </a:r>
          <a:r>
            <a:rPr lang="en-NZ" sz="1100">
              <a:solidFill>
                <a:schemeClr val="bg1"/>
              </a:solidFill>
              <a:latin typeface="+mn-lt"/>
              <a:ea typeface="+mn-ea"/>
              <a:cs typeface="+mn-cs"/>
            </a:rPr>
            <a:t>required to produce 1 unit</a:t>
          </a:r>
          <a:r>
            <a:rPr lang="en-NZ" sz="1100" baseline="0">
              <a:solidFill>
                <a:schemeClr val="bg1"/>
              </a:solidFill>
              <a:latin typeface="+mn-lt"/>
              <a:ea typeface="+mn-ea"/>
              <a:cs typeface="+mn-cs"/>
            </a:rPr>
            <a:t> and also per foot print of storage. This enables a benchmark</a:t>
          </a:r>
          <a:endParaRPr lang="en-NZ" sz="1100">
            <a:solidFill>
              <a:schemeClr val="bg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EECA Colours">
      <a:dk1>
        <a:sysClr val="windowText" lastClr="000000"/>
      </a:dk1>
      <a:lt1>
        <a:sysClr val="window" lastClr="FFFFFF"/>
      </a:lt1>
      <a:dk2>
        <a:srgbClr val="44546A"/>
      </a:dk2>
      <a:lt2>
        <a:srgbClr val="E7E6E6"/>
      </a:lt2>
      <a:accent1>
        <a:srgbClr val="317575"/>
      </a:accent1>
      <a:accent2>
        <a:srgbClr val="3A8C8A"/>
      </a:accent2>
      <a:accent3>
        <a:srgbClr val="47ABA9"/>
      </a:accent3>
      <a:accent4>
        <a:srgbClr val="6CC2C0"/>
      </a:accent4>
      <a:accent5>
        <a:srgbClr val="9ED6D5"/>
      </a:accent5>
      <a:accent6>
        <a:srgbClr val="B8E2E1"/>
      </a:accent6>
      <a:hlink>
        <a:srgbClr val="0070C0"/>
      </a:hlink>
      <a:folHlink>
        <a:srgbClr val="7030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environment.govt.nz/publications/measuring-emissions-a-guide-for-organisations-2023-detailed-guide/" TargetMode="External"/><Relationship Id="rId13" Type="http://schemas.openxmlformats.org/officeDocument/2006/relationships/hyperlink" Target="https://environment.govt.nz/publications/measuring-emissions-a-guide-for-organisations-2023-detailed-guide/" TargetMode="External"/><Relationship Id="rId3" Type="http://schemas.openxmlformats.org/officeDocument/2006/relationships/hyperlink" Target="https://tools.genless.govt.nz/businesses/wood-energy-calculators/energy-unit-converter/" TargetMode="External"/><Relationship Id="rId7" Type="http://schemas.openxmlformats.org/officeDocument/2006/relationships/hyperlink" Target="https://www.convertunits.com/from/MJ/to/kwh" TargetMode="External"/><Relationship Id="rId12" Type="http://schemas.openxmlformats.org/officeDocument/2006/relationships/hyperlink" Target="https://environment.govt.nz/publications/measuring-emissions-a-guide-for-organisations-2023-detailed-guide/" TargetMode="External"/><Relationship Id="rId17" Type="http://schemas.openxmlformats.org/officeDocument/2006/relationships/printerSettings" Target="../printerSettings/printerSettings3.bin"/><Relationship Id="rId2" Type="http://schemas.openxmlformats.org/officeDocument/2006/relationships/hyperlink" Target="https://tools.genless.govt.nz/businesses/wood-energy-calculators/energy-unit-converter/" TargetMode="External"/><Relationship Id="rId16" Type="http://schemas.openxmlformats.org/officeDocument/2006/relationships/hyperlink" Target="https://environment.govt.nz/publications/measuring-emissions-a-guide-for-organisations-2023-detailed-guide/" TargetMode="External"/><Relationship Id="rId1" Type="http://schemas.openxmlformats.org/officeDocument/2006/relationships/hyperlink" Target="https://www.elgas.com.au/blog/389-lpg-conversions-kg-litres-mj-kwh-and-m3/" TargetMode="External"/><Relationship Id="rId6" Type="http://schemas.openxmlformats.org/officeDocument/2006/relationships/hyperlink" Target="https://tools.genless.govt.nz/businesses/wood-energy-calculators/co2-emission-calculator/" TargetMode="External"/><Relationship Id="rId11" Type="http://schemas.openxmlformats.org/officeDocument/2006/relationships/hyperlink" Target="https://environment.govt.nz/publications/measuring-emissions-a-guide-for-organisations-2023-detailed-guide/" TargetMode="External"/><Relationship Id="rId5" Type="http://schemas.openxmlformats.org/officeDocument/2006/relationships/hyperlink" Target="https://www.elgas.com.au/blog/389-lpg-conversions-kg-litres-mj-kwh-and-m3/" TargetMode="External"/><Relationship Id="rId15" Type="http://schemas.openxmlformats.org/officeDocument/2006/relationships/hyperlink" Target="https://environment.govt.nz/publications/measuring-emissions-a-guide-for-organisations-2023-detailed-guide/" TargetMode="External"/><Relationship Id="rId10" Type="http://schemas.openxmlformats.org/officeDocument/2006/relationships/hyperlink" Target="https://environment.govt.nz/publications/measuring-emissions-a-guide-for-organisations-2023-detailed-guide/" TargetMode="External"/><Relationship Id="rId4" Type="http://schemas.openxmlformats.org/officeDocument/2006/relationships/hyperlink" Target="https://tools.genless.govt.nz/businesses/wood-energy-calculators/co2-emission-calculator/" TargetMode="External"/><Relationship Id="rId9" Type="http://schemas.openxmlformats.org/officeDocument/2006/relationships/hyperlink" Target="https://environment.govt.nz/publications/measuring-emissions-a-guide-for-organisations-2023-detailed-guide/" TargetMode="External"/><Relationship Id="rId14" Type="http://schemas.openxmlformats.org/officeDocument/2006/relationships/hyperlink" Target="https://environment.govt.nz/publications/measuring-emissions-a-guide-for-organisations-2023-detailed-guid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C516-049B-48BD-B5C5-4D40E3A7149A}">
  <sheetPr codeName="Sheet1"/>
  <dimension ref="A1:AC53"/>
  <sheetViews>
    <sheetView workbookViewId="0">
      <selection activeCell="E17" sqref="E17"/>
    </sheetView>
  </sheetViews>
  <sheetFormatPr defaultColWidth="0" defaultRowHeight="15" zeroHeight="1"/>
  <cols>
    <col min="1" max="1" width="9.140625" customWidth="1"/>
    <col min="2" max="2" width="31" customWidth="1"/>
    <col min="3" max="4" width="9.140625" customWidth="1"/>
    <col min="5" max="5" width="33.5703125" customWidth="1"/>
    <col min="6" max="15" width="9.140625" customWidth="1"/>
    <col min="16" max="16" width="25.85546875" customWidth="1"/>
    <col min="17" max="17" width="12.5703125" customWidth="1"/>
    <col min="18" max="18" width="9.140625" customWidth="1"/>
    <col min="19" max="29" width="0" hidden="1" customWidth="1"/>
    <col min="30" max="16384" width="9.140625" hidden="1"/>
  </cols>
  <sheetData>
    <row r="1" spans="1:29" ht="120.6" customHeight="1">
      <c r="A1" s="30" t="s">
        <v>0</v>
      </c>
      <c r="B1" s="68" t="s">
        <v>1</v>
      </c>
      <c r="C1" s="69"/>
      <c r="D1" s="69"/>
      <c r="E1" s="69"/>
      <c r="F1" s="69"/>
      <c r="G1" s="69"/>
      <c r="H1" s="69"/>
      <c r="I1" s="69"/>
      <c r="J1" s="69"/>
      <c r="K1" s="69"/>
      <c r="L1" s="69"/>
      <c r="M1" s="69"/>
      <c r="N1" s="69"/>
      <c r="O1" s="69"/>
      <c r="P1" s="69"/>
      <c r="Q1" s="69"/>
      <c r="R1" s="69"/>
      <c r="S1" s="69"/>
      <c r="T1" s="69"/>
      <c r="U1" s="69"/>
      <c r="V1" s="69"/>
      <c r="W1" s="69"/>
      <c r="X1" s="69"/>
      <c r="Y1" s="69"/>
      <c r="Z1" s="69"/>
      <c r="AA1" s="69"/>
      <c r="AB1" s="69"/>
      <c r="AC1" s="69"/>
    </row>
    <row r="2" spans="1:29" ht="48" customHeight="1">
      <c r="A2" s="41"/>
      <c r="B2" s="167" t="s">
        <v>2</v>
      </c>
      <c r="C2" s="167"/>
      <c r="D2" s="167"/>
      <c r="E2" s="167"/>
      <c r="F2" s="42"/>
      <c r="G2" s="42"/>
      <c r="H2" s="42"/>
      <c r="I2" s="42"/>
      <c r="J2" s="42"/>
      <c r="K2" s="42"/>
      <c r="L2" s="42"/>
      <c r="M2" s="42"/>
      <c r="N2" s="42"/>
      <c r="O2" s="42"/>
      <c r="P2" s="42"/>
      <c r="Q2" s="42"/>
      <c r="R2" s="43"/>
    </row>
    <row r="3" spans="1:29">
      <c r="A3" s="44"/>
      <c r="B3" s="165" t="s">
        <v>3</v>
      </c>
      <c r="C3" s="165"/>
      <c r="D3" s="165"/>
      <c r="E3" s="165"/>
      <c r="F3" s="165"/>
      <c r="G3" s="165"/>
      <c r="H3" s="165"/>
      <c r="I3" s="165"/>
      <c r="J3" s="165"/>
      <c r="K3" s="165"/>
      <c r="L3" s="165"/>
      <c r="M3" s="165"/>
      <c r="N3" s="165"/>
      <c r="O3" s="165"/>
      <c r="P3" s="165"/>
      <c r="Q3" s="165"/>
      <c r="R3" s="45"/>
    </row>
    <row r="4" spans="1:29" ht="71.45" customHeight="1">
      <c r="A4" s="44"/>
      <c r="B4" s="165"/>
      <c r="C4" s="165"/>
      <c r="D4" s="165"/>
      <c r="E4" s="165"/>
      <c r="F4" s="165"/>
      <c r="G4" s="165"/>
      <c r="H4" s="165"/>
      <c r="I4" s="165"/>
      <c r="J4" s="165"/>
      <c r="K4" s="165"/>
      <c r="L4" s="165"/>
      <c r="M4" s="165"/>
      <c r="N4" s="165"/>
      <c r="O4" s="165"/>
      <c r="P4" s="165"/>
      <c r="Q4" s="165"/>
      <c r="R4" s="45"/>
    </row>
    <row r="5" spans="1:29">
      <c r="A5" s="44"/>
      <c r="B5" s="165"/>
      <c r="C5" s="165"/>
      <c r="D5" s="165"/>
      <c r="E5" s="165"/>
      <c r="F5" s="165"/>
      <c r="G5" s="165"/>
      <c r="H5" s="165"/>
      <c r="I5" s="165"/>
      <c r="J5" s="165"/>
      <c r="K5" s="165"/>
      <c r="L5" s="165"/>
      <c r="M5" s="165"/>
      <c r="N5" s="165"/>
      <c r="O5" s="165"/>
      <c r="P5" s="165"/>
      <c r="Q5" s="165"/>
      <c r="R5" s="45"/>
    </row>
    <row r="6" spans="1:29">
      <c r="A6" s="44"/>
      <c r="B6" s="39"/>
      <c r="C6" s="39"/>
      <c r="D6" s="39"/>
      <c r="E6" s="39"/>
      <c r="F6" s="39"/>
      <c r="G6" s="39"/>
      <c r="H6" s="39"/>
      <c r="I6" s="39"/>
      <c r="J6" s="39"/>
      <c r="K6" s="39"/>
      <c r="L6" s="39"/>
      <c r="M6" s="39"/>
      <c r="N6" s="39"/>
      <c r="O6" s="39"/>
      <c r="P6" s="39"/>
      <c r="Q6" s="39"/>
      <c r="R6" s="45"/>
    </row>
    <row r="7" spans="1:29" ht="30">
      <c r="A7" s="44"/>
      <c r="B7" s="40" t="s">
        <v>4</v>
      </c>
      <c r="C7" s="38"/>
      <c r="D7" s="38"/>
      <c r="E7" s="38"/>
      <c r="F7" s="38"/>
      <c r="G7" s="38"/>
      <c r="H7" s="38"/>
      <c r="I7" s="38"/>
      <c r="J7" s="38"/>
      <c r="K7" s="38"/>
      <c r="L7" s="38"/>
      <c r="M7" s="38"/>
      <c r="N7" s="38"/>
      <c r="O7" s="166"/>
      <c r="P7" s="166"/>
      <c r="Q7" s="166"/>
      <c r="R7" s="45"/>
    </row>
    <row r="8" spans="1:29">
      <c r="A8" s="44"/>
      <c r="B8" s="51" t="s">
        <v>5</v>
      </c>
      <c r="C8" s="52"/>
      <c r="D8" s="53"/>
      <c r="E8" s="53"/>
      <c r="F8" s="53"/>
      <c r="G8" s="53"/>
      <c r="H8" s="53"/>
      <c r="I8" s="53"/>
      <c r="J8" s="53"/>
      <c r="K8" s="53"/>
      <c r="L8" s="53"/>
      <c r="M8" s="53"/>
      <c r="N8" s="53"/>
      <c r="O8" s="53"/>
      <c r="P8" s="53"/>
      <c r="Q8" s="53"/>
      <c r="R8" s="45"/>
    </row>
    <row r="9" spans="1:29">
      <c r="A9" s="44"/>
      <c r="B9" s="51">
        <v>1</v>
      </c>
      <c r="C9" s="54" t="s">
        <v>6</v>
      </c>
      <c r="D9" s="53"/>
      <c r="E9" s="53"/>
      <c r="F9" s="53"/>
      <c r="G9" s="53"/>
      <c r="H9" s="53"/>
      <c r="I9" s="53"/>
      <c r="J9" s="53"/>
      <c r="K9" s="53"/>
      <c r="L9" s="53"/>
      <c r="M9" s="53"/>
      <c r="N9" s="53"/>
      <c r="O9" s="53"/>
      <c r="P9" s="53"/>
      <c r="Q9" s="53"/>
      <c r="R9" s="45"/>
    </row>
    <row r="10" spans="1:29">
      <c r="A10" s="44"/>
      <c r="B10" s="51"/>
      <c r="C10" s="54"/>
      <c r="D10" s="54"/>
      <c r="E10" s="54"/>
      <c r="F10" s="55"/>
      <c r="G10" s="55"/>
      <c r="H10" s="55"/>
      <c r="I10" s="55"/>
      <c r="J10" s="55"/>
      <c r="K10" s="55"/>
      <c r="L10" s="55"/>
      <c r="M10" s="55"/>
      <c r="N10" s="55"/>
      <c r="O10" s="55"/>
      <c r="P10" s="55"/>
      <c r="Q10" s="55"/>
      <c r="R10" s="46"/>
    </row>
    <row r="11" spans="1:29">
      <c r="A11" s="44"/>
      <c r="B11" s="51">
        <v>2</v>
      </c>
      <c r="C11" s="54" t="s">
        <v>7</v>
      </c>
      <c r="D11" s="54"/>
      <c r="E11" s="54"/>
      <c r="F11" s="55"/>
      <c r="G11" s="55"/>
      <c r="H11" s="55"/>
      <c r="I11" s="55"/>
      <c r="J11" s="55"/>
      <c r="K11" s="55"/>
      <c r="L11" s="55"/>
      <c r="M11" s="55"/>
      <c r="N11" s="55"/>
      <c r="O11" s="55"/>
      <c r="P11" s="55"/>
      <c r="Q11" s="55"/>
      <c r="R11" s="46"/>
    </row>
    <row r="12" spans="1:29">
      <c r="A12" s="44"/>
      <c r="B12" s="51"/>
      <c r="C12" s="54" t="s">
        <v>8</v>
      </c>
      <c r="D12" s="54"/>
      <c r="E12" s="54"/>
      <c r="F12" s="55"/>
      <c r="G12" s="55"/>
      <c r="H12" s="55"/>
      <c r="I12" s="55"/>
      <c r="J12" s="55"/>
      <c r="K12" s="55"/>
      <c r="L12" s="55"/>
      <c r="M12" s="55"/>
      <c r="N12" s="55"/>
      <c r="O12" s="55"/>
      <c r="P12" s="55"/>
      <c r="Q12" s="55"/>
      <c r="R12" s="46"/>
    </row>
    <row r="13" spans="1:29">
      <c r="A13" s="44"/>
      <c r="B13" s="51"/>
      <c r="C13" s="56" t="s">
        <v>9</v>
      </c>
      <c r="D13" s="54"/>
      <c r="E13" s="54"/>
      <c r="F13" s="55"/>
      <c r="G13" s="55"/>
      <c r="H13" s="55"/>
      <c r="I13" s="55"/>
      <c r="J13" s="55"/>
      <c r="K13" s="55"/>
      <c r="L13" s="55"/>
      <c r="M13" s="55"/>
      <c r="N13" s="55"/>
      <c r="O13" s="55"/>
      <c r="P13" s="55"/>
      <c r="Q13" s="55"/>
      <c r="R13" s="46"/>
    </row>
    <row r="14" spans="1:29">
      <c r="A14" s="44"/>
      <c r="B14" s="51"/>
      <c r="C14" s="56"/>
      <c r="D14" s="54"/>
      <c r="E14" s="54"/>
      <c r="F14" s="55"/>
      <c r="G14" s="55"/>
      <c r="H14" s="55"/>
      <c r="I14" s="55"/>
      <c r="J14" s="55"/>
      <c r="K14" s="55"/>
      <c r="L14" s="55"/>
      <c r="M14" s="55"/>
      <c r="N14" s="55"/>
      <c r="O14" s="55"/>
      <c r="P14" s="55"/>
      <c r="Q14" s="55"/>
      <c r="R14" s="46"/>
    </row>
    <row r="15" spans="1:29">
      <c r="A15" s="44"/>
      <c r="B15" s="51">
        <v>3</v>
      </c>
      <c r="C15" s="54" t="s">
        <v>10</v>
      </c>
      <c r="D15" s="54"/>
      <c r="E15" s="54"/>
      <c r="F15" s="55"/>
      <c r="G15" s="55"/>
      <c r="H15" s="55"/>
      <c r="I15" s="55"/>
      <c r="J15" s="55"/>
      <c r="K15" s="55"/>
      <c r="L15" s="55"/>
      <c r="M15" s="55"/>
      <c r="N15" s="55"/>
      <c r="O15" s="55"/>
      <c r="P15" s="55"/>
      <c r="Q15" s="55"/>
      <c r="R15" s="46"/>
    </row>
    <row r="16" spans="1:29">
      <c r="A16" s="44"/>
      <c r="B16" s="51"/>
      <c r="C16" s="54"/>
      <c r="D16" s="54"/>
      <c r="E16" s="54"/>
      <c r="F16" s="55"/>
      <c r="G16" s="55"/>
      <c r="H16" s="55"/>
      <c r="I16" s="55"/>
      <c r="J16" s="55"/>
      <c r="K16" s="55"/>
      <c r="L16" s="55"/>
      <c r="M16" s="55"/>
      <c r="N16" s="55"/>
      <c r="O16" s="55"/>
      <c r="P16" s="55"/>
      <c r="Q16" s="55"/>
      <c r="R16" s="46"/>
    </row>
    <row r="17" spans="1:18">
      <c r="A17" s="44"/>
      <c r="B17" s="51">
        <v>4</v>
      </c>
      <c r="C17" s="54" t="s">
        <v>11</v>
      </c>
      <c r="D17" s="54"/>
      <c r="E17" s="54"/>
      <c r="F17" s="55"/>
      <c r="G17" s="55"/>
      <c r="H17" s="55"/>
      <c r="I17" s="55"/>
      <c r="J17" s="55"/>
      <c r="K17" s="55"/>
      <c r="L17" s="55"/>
      <c r="M17" s="55"/>
      <c r="N17" s="55"/>
      <c r="O17" s="55"/>
      <c r="P17" s="55"/>
      <c r="Q17" s="55"/>
      <c r="R17" s="46"/>
    </row>
    <row r="18" spans="1:18">
      <c r="A18" s="44"/>
      <c r="B18" s="51"/>
      <c r="C18" s="57"/>
      <c r="D18" s="54"/>
      <c r="E18" s="54"/>
      <c r="F18" s="55"/>
      <c r="G18" s="55"/>
      <c r="H18" s="55"/>
      <c r="I18" s="55"/>
      <c r="J18" s="55"/>
      <c r="K18" s="55"/>
      <c r="L18" s="55"/>
      <c r="M18" s="55"/>
      <c r="N18" s="55"/>
      <c r="O18" s="55"/>
      <c r="P18" s="55"/>
      <c r="Q18" s="55"/>
      <c r="R18" s="46"/>
    </row>
    <row r="19" spans="1:18">
      <c r="A19" s="44"/>
      <c r="B19" s="51">
        <v>5</v>
      </c>
      <c r="C19" s="54" t="s">
        <v>12</v>
      </c>
      <c r="D19" s="54"/>
      <c r="E19" s="54"/>
      <c r="F19" s="55"/>
      <c r="G19" s="55"/>
      <c r="H19" s="55"/>
      <c r="I19" s="55"/>
      <c r="J19" s="55"/>
      <c r="K19" s="55"/>
      <c r="L19" s="55"/>
      <c r="M19" s="55"/>
      <c r="N19" s="55"/>
      <c r="O19" s="55"/>
      <c r="P19" s="55"/>
      <c r="Q19" s="55"/>
      <c r="R19" s="46"/>
    </row>
    <row r="20" spans="1:18">
      <c r="A20" s="44"/>
      <c r="B20" s="51"/>
      <c r="C20" s="54" t="s">
        <v>13</v>
      </c>
      <c r="D20" s="54"/>
      <c r="E20" s="54"/>
      <c r="F20" s="55"/>
      <c r="G20" s="55"/>
      <c r="H20" s="55"/>
      <c r="I20" s="55"/>
      <c r="J20" s="55"/>
      <c r="K20" s="55"/>
      <c r="L20" s="55"/>
      <c r="M20" s="55"/>
      <c r="N20" s="55"/>
      <c r="O20" s="55"/>
      <c r="P20" s="55"/>
      <c r="Q20" s="55"/>
      <c r="R20" s="46"/>
    </row>
    <row r="21" spans="1:18">
      <c r="A21" s="44"/>
      <c r="B21" s="51"/>
      <c r="C21" s="54" t="s">
        <v>14</v>
      </c>
      <c r="D21" s="54"/>
      <c r="E21" s="54"/>
      <c r="F21" s="55"/>
      <c r="G21" s="55"/>
      <c r="H21" s="55"/>
      <c r="I21" s="55"/>
      <c r="J21" s="55"/>
      <c r="K21" s="55"/>
      <c r="L21" s="55"/>
      <c r="M21" s="55"/>
      <c r="N21" s="55"/>
      <c r="O21" s="55"/>
      <c r="P21" s="55"/>
      <c r="Q21" s="55"/>
      <c r="R21" s="46"/>
    </row>
    <row r="22" spans="1:18">
      <c r="A22" s="44"/>
      <c r="B22" s="51"/>
      <c r="C22" s="54"/>
      <c r="D22" s="54"/>
      <c r="E22" s="54"/>
      <c r="F22" s="55"/>
      <c r="G22" s="55"/>
      <c r="H22" s="55"/>
      <c r="I22" s="55"/>
      <c r="J22" s="55"/>
      <c r="K22" s="55"/>
      <c r="L22" s="55"/>
      <c r="M22" s="55"/>
      <c r="N22" s="55"/>
      <c r="O22" s="55"/>
      <c r="P22" s="55"/>
      <c r="Q22" s="55"/>
      <c r="R22" s="46"/>
    </row>
    <row r="23" spans="1:18">
      <c r="A23" s="44"/>
      <c r="B23" s="51">
        <v>6</v>
      </c>
      <c r="C23" s="54" t="s">
        <v>15</v>
      </c>
      <c r="D23" s="54"/>
      <c r="E23" s="54"/>
      <c r="F23" s="55"/>
      <c r="G23" s="55"/>
      <c r="H23" s="55"/>
      <c r="I23" s="55"/>
      <c r="J23" s="55"/>
      <c r="K23" s="55"/>
      <c r="L23" s="55"/>
      <c r="M23" s="55"/>
      <c r="N23" s="55"/>
      <c r="O23" s="55"/>
      <c r="P23" s="55"/>
      <c r="Q23" s="53"/>
      <c r="R23" s="46"/>
    </row>
    <row r="24" spans="1:18">
      <c r="A24" s="44"/>
      <c r="B24" s="58"/>
      <c r="C24" s="54" t="s">
        <v>16</v>
      </c>
      <c r="D24" s="54"/>
      <c r="E24" s="54"/>
      <c r="F24" s="55"/>
      <c r="G24" s="55"/>
      <c r="H24" s="55"/>
      <c r="I24" s="55"/>
      <c r="J24" s="55"/>
      <c r="K24" s="55"/>
      <c r="L24" s="55"/>
      <c r="M24" s="55"/>
      <c r="N24" s="55"/>
      <c r="O24" s="55"/>
      <c r="P24" s="34" t="s">
        <v>17</v>
      </c>
      <c r="Q24" s="52"/>
      <c r="R24" s="46"/>
    </row>
    <row r="25" spans="1:18">
      <c r="A25" s="44"/>
      <c r="B25" s="58"/>
      <c r="C25" s="54"/>
      <c r="D25" s="54"/>
      <c r="E25" s="54"/>
      <c r="F25" s="55"/>
      <c r="G25" s="55"/>
      <c r="H25" s="55"/>
      <c r="I25" s="55"/>
      <c r="J25" s="55"/>
      <c r="K25" s="55"/>
      <c r="L25" s="55"/>
      <c r="M25" s="55"/>
      <c r="N25" s="55"/>
      <c r="O25" s="55"/>
      <c r="P25" s="35"/>
      <c r="Q25" s="52"/>
      <c r="R25" s="46"/>
    </row>
    <row r="26" spans="1:18" ht="15.75">
      <c r="A26" s="44"/>
      <c r="B26" s="51">
        <v>7</v>
      </c>
      <c r="C26" s="54" t="s">
        <v>18</v>
      </c>
      <c r="D26" s="54"/>
      <c r="E26" s="54"/>
      <c r="F26" s="55"/>
      <c r="G26" s="55"/>
      <c r="H26" s="55"/>
      <c r="I26" s="55"/>
      <c r="J26" s="55"/>
      <c r="K26" s="55"/>
      <c r="L26" s="55"/>
      <c r="M26" s="55"/>
      <c r="N26" s="55"/>
      <c r="O26" s="55"/>
      <c r="P26" s="32" t="s">
        <v>19</v>
      </c>
      <c r="Q26" s="59"/>
      <c r="R26" s="47"/>
    </row>
    <row r="27" spans="1:18" ht="15.75">
      <c r="A27" s="44"/>
      <c r="B27" s="51"/>
      <c r="C27" s="54"/>
      <c r="D27" s="54"/>
      <c r="E27" s="54"/>
      <c r="F27" s="55"/>
      <c r="G27" s="55"/>
      <c r="H27" s="55"/>
      <c r="I27" s="55"/>
      <c r="J27" s="55"/>
      <c r="K27" s="55"/>
      <c r="L27" s="55"/>
      <c r="M27" s="55"/>
      <c r="N27" s="55"/>
      <c r="O27" s="55"/>
      <c r="P27" s="33" t="s">
        <v>20</v>
      </c>
      <c r="Q27" s="59"/>
      <c r="R27" s="45"/>
    </row>
    <row r="28" spans="1:18" ht="15.75">
      <c r="A28" s="44"/>
      <c r="B28" s="58"/>
      <c r="C28" s="60" t="s">
        <v>21</v>
      </c>
      <c r="D28" s="54"/>
      <c r="E28" s="54"/>
      <c r="F28" s="55"/>
      <c r="G28" s="55"/>
      <c r="H28" s="55"/>
      <c r="I28" s="55"/>
      <c r="J28" s="55"/>
      <c r="K28" s="55"/>
      <c r="L28" s="55"/>
      <c r="M28" s="55"/>
      <c r="N28" s="55"/>
      <c r="O28" s="55"/>
      <c r="P28" s="36" t="s">
        <v>22</v>
      </c>
      <c r="Q28" s="59"/>
      <c r="R28" s="45"/>
    </row>
    <row r="29" spans="1:18" ht="15.75">
      <c r="A29" s="44"/>
      <c r="B29" s="58"/>
      <c r="C29" s="54" t="s">
        <v>23</v>
      </c>
      <c r="D29" s="54"/>
      <c r="E29" s="54"/>
      <c r="F29" s="55"/>
      <c r="G29" s="55"/>
      <c r="H29" s="55"/>
      <c r="I29" s="55"/>
      <c r="J29" s="55"/>
      <c r="K29" s="55"/>
      <c r="L29" s="55"/>
      <c r="M29" s="55"/>
      <c r="N29" s="55"/>
      <c r="O29" s="55"/>
      <c r="P29" s="37" t="s">
        <v>24</v>
      </c>
      <c r="Q29" s="59"/>
      <c r="R29" s="45"/>
    </row>
    <row r="30" spans="1:18">
      <c r="A30" s="44"/>
      <c r="B30" s="58"/>
      <c r="C30" s="60" t="s">
        <v>25</v>
      </c>
      <c r="D30" s="54"/>
      <c r="E30" s="54"/>
      <c r="F30" s="55"/>
      <c r="G30" s="55"/>
      <c r="H30" s="55"/>
      <c r="I30" s="55"/>
      <c r="J30" s="55"/>
      <c r="K30" s="55"/>
      <c r="L30" s="55"/>
      <c r="M30" s="55"/>
      <c r="N30" s="55"/>
      <c r="O30" s="55"/>
      <c r="P30" s="55"/>
      <c r="Q30" s="59"/>
      <c r="R30" s="45"/>
    </row>
    <row r="31" spans="1:18">
      <c r="A31" s="44"/>
      <c r="B31" s="58"/>
      <c r="C31" s="60"/>
      <c r="D31" s="54"/>
      <c r="E31" s="54"/>
      <c r="F31" s="55"/>
      <c r="G31" s="55"/>
      <c r="H31" s="55"/>
      <c r="I31" s="55"/>
      <c r="J31" s="55"/>
      <c r="K31" s="55"/>
      <c r="L31" s="55"/>
      <c r="M31" s="55"/>
      <c r="N31" s="55"/>
      <c r="O31" s="55"/>
      <c r="P31" s="59"/>
      <c r="Q31" s="59"/>
      <c r="R31" s="45"/>
    </row>
    <row r="32" spans="1:18">
      <c r="A32" s="44"/>
      <c r="B32" s="38"/>
      <c r="C32" s="38"/>
      <c r="D32" s="38"/>
      <c r="E32" s="38"/>
      <c r="F32" s="38"/>
      <c r="G32" s="38"/>
      <c r="H32" s="38"/>
      <c r="I32" s="38"/>
      <c r="J32" s="38"/>
      <c r="K32" s="38"/>
      <c r="L32" s="38"/>
      <c r="M32" s="38"/>
      <c r="N32" s="38"/>
      <c r="O32" s="38"/>
      <c r="P32" s="38"/>
      <c r="Q32" s="38"/>
      <c r="R32" s="45"/>
    </row>
    <row r="33" spans="1:18">
      <c r="A33" s="44"/>
      <c r="B33" s="38"/>
      <c r="C33" s="38"/>
      <c r="D33" s="38"/>
      <c r="E33" s="38"/>
      <c r="F33" s="38"/>
      <c r="G33" s="38"/>
      <c r="H33" s="38"/>
      <c r="I33" s="38"/>
      <c r="J33" s="38"/>
      <c r="K33" s="38"/>
      <c r="L33" s="38"/>
      <c r="M33" s="38"/>
      <c r="N33" s="38"/>
      <c r="O33" s="38"/>
      <c r="P33" s="38"/>
      <c r="Q33" s="38"/>
      <c r="R33" s="45"/>
    </row>
    <row r="34" spans="1:18">
      <c r="A34" s="48"/>
      <c r="B34" s="49"/>
      <c r="C34" s="49"/>
      <c r="D34" s="49"/>
      <c r="E34" s="49"/>
      <c r="F34" s="49"/>
      <c r="G34" s="49"/>
      <c r="H34" s="49"/>
      <c r="I34" s="49"/>
      <c r="J34" s="49"/>
      <c r="K34" s="49"/>
      <c r="L34" s="49"/>
      <c r="M34" s="49"/>
      <c r="N34" s="49"/>
      <c r="O34" s="49"/>
      <c r="P34" s="49"/>
      <c r="Q34" s="49"/>
      <c r="R34" s="50"/>
    </row>
    <row r="35" spans="1:18">
      <c r="A35" s="38"/>
      <c r="B35" s="38"/>
      <c r="C35" s="38"/>
      <c r="D35" s="38"/>
      <c r="E35" s="38"/>
      <c r="F35" s="38"/>
      <c r="G35" s="38"/>
      <c r="H35" s="38"/>
      <c r="I35" s="38"/>
      <c r="J35" s="38"/>
      <c r="K35" s="38"/>
      <c r="L35" s="38"/>
      <c r="M35" s="38"/>
      <c r="N35" s="38"/>
      <c r="O35" s="38"/>
      <c r="P35" s="38"/>
      <c r="Q35" s="38"/>
      <c r="R35" s="38"/>
    </row>
    <row r="36" spans="1:18">
      <c r="A36" s="38"/>
      <c r="B36" s="38"/>
      <c r="C36" s="38"/>
      <c r="D36" s="38"/>
      <c r="E36" s="38"/>
      <c r="F36" s="38"/>
      <c r="G36" s="38"/>
      <c r="H36" s="38"/>
      <c r="I36" s="38"/>
      <c r="J36" s="38"/>
      <c r="K36" s="38"/>
      <c r="L36" s="38"/>
      <c r="M36" s="38"/>
      <c r="N36" s="38"/>
      <c r="O36" s="38"/>
      <c r="P36" s="38"/>
      <c r="Q36" s="38"/>
      <c r="R36" s="38"/>
    </row>
    <row r="37" spans="1:18">
      <c r="A37" s="38"/>
      <c r="B37" s="38"/>
      <c r="C37" s="38"/>
      <c r="D37" s="38"/>
      <c r="E37" s="38"/>
      <c r="F37" s="38"/>
      <c r="G37" s="38"/>
      <c r="H37" s="38"/>
      <c r="I37" s="38"/>
      <c r="J37" s="38"/>
      <c r="K37" s="38"/>
      <c r="L37" s="38"/>
      <c r="M37" s="38"/>
      <c r="N37" s="38"/>
      <c r="O37" s="38"/>
      <c r="P37" s="38"/>
      <c r="Q37" s="38"/>
      <c r="R37" s="38"/>
    </row>
    <row r="38" spans="1:18">
      <c r="A38" s="38"/>
      <c r="B38" s="38"/>
      <c r="C38" s="38"/>
      <c r="D38" s="38"/>
      <c r="E38" s="38"/>
      <c r="F38" s="38"/>
      <c r="G38" s="38"/>
      <c r="H38" s="38"/>
      <c r="I38" s="38"/>
      <c r="J38" s="38"/>
      <c r="K38" s="38"/>
      <c r="L38" s="38"/>
      <c r="M38" s="38"/>
      <c r="N38" s="38"/>
      <c r="O38" s="38"/>
      <c r="P38" s="38"/>
      <c r="Q38" s="38"/>
      <c r="R38" s="38"/>
    </row>
    <row r="39" spans="1:18">
      <c r="A39" s="38"/>
      <c r="B39" s="38"/>
      <c r="C39" s="38"/>
      <c r="D39" s="38"/>
      <c r="E39" s="38"/>
      <c r="F39" s="38"/>
      <c r="G39" s="38"/>
      <c r="H39" s="38"/>
      <c r="I39" s="38"/>
      <c r="J39" s="38"/>
      <c r="K39" s="38"/>
      <c r="L39" s="38"/>
      <c r="M39" s="38"/>
      <c r="N39" s="38"/>
      <c r="O39" s="38"/>
      <c r="P39" s="38"/>
      <c r="Q39" s="38"/>
      <c r="R39" s="38"/>
    </row>
    <row r="40" spans="1:18">
      <c r="A40" s="38"/>
      <c r="B40" s="38"/>
      <c r="C40" s="38"/>
      <c r="D40" s="38"/>
      <c r="E40" s="38"/>
      <c r="F40" s="38"/>
      <c r="G40" s="38"/>
      <c r="H40" s="38"/>
      <c r="I40" s="38"/>
      <c r="J40" s="38"/>
      <c r="K40" s="38"/>
      <c r="L40" s="38"/>
      <c r="M40" s="38"/>
      <c r="N40" s="38"/>
      <c r="O40" s="38"/>
      <c r="P40" s="38"/>
      <c r="Q40" s="38"/>
      <c r="R40" s="38"/>
    </row>
    <row r="41" spans="1:18">
      <c r="A41" s="38"/>
      <c r="B41" s="38"/>
      <c r="C41" s="38"/>
      <c r="D41" s="38"/>
      <c r="E41" s="38"/>
      <c r="F41" s="38"/>
      <c r="G41" s="38"/>
      <c r="H41" s="38"/>
      <c r="I41" s="38"/>
      <c r="J41" s="38"/>
      <c r="K41" s="38"/>
      <c r="L41" s="38"/>
      <c r="M41" s="38"/>
      <c r="N41" s="38"/>
      <c r="O41" s="38"/>
      <c r="P41" s="38"/>
      <c r="Q41" s="38"/>
      <c r="R41" s="38"/>
    </row>
    <row r="42" spans="1:18">
      <c r="A42" s="38"/>
      <c r="B42" s="38"/>
      <c r="C42" s="38"/>
      <c r="D42" s="38"/>
      <c r="E42" s="38"/>
      <c r="F42" s="38"/>
      <c r="G42" s="38"/>
      <c r="H42" s="38"/>
      <c r="I42" s="38"/>
      <c r="J42" s="38"/>
      <c r="K42" s="38"/>
      <c r="L42" s="38"/>
      <c r="M42" s="38"/>
      <c r="N42" s="38"/>
      <c r="O42" s="38"/>
      <c r="P42" s="38"/>
      <c r="Q42" s="38"/>
      <c r="R42" s="38"/>
    </row>
    <row r="43" spans="1:18">
      <c r="A43" s="38"/>
      <c r="B43" s="38"/>
      <c r="C43" s="38"/>
      <c r="D43" s="38"/>
      <c r="E43" s="38"/>
      <c r="F43" s="38"/>
      <c r="G43" s="38"/>
      <c r="H43" s="38"/>
      <c r="I43" s="38"/>
      <c r="J43" s="38"/>
      <c r="K43" s="38"/>
      <c r="L43" s="38"/>
      <c r="M43" s="38"/>
      <c r="N43" s="38"/>
      <c r="O43" s="38"/>
      <c r="P43" s="38"/>
      <c r="Q43" s="38"/>
      <c r="R43" s="38"/>
    </row>
    <row r="44" spans="1:18">
      <c r="A44" s="38"/>
      <c r="B44" s="38"/>
      <c r="C44" s="38"/>
      <c r="D44" s="38"/>
      <c r="E44" s="38"/>
      <c r="F44" s="38"/>
      <c r="G44" s="38"/>
      <c r="H44" s="38"/>
      <c r="I44" s="38"/>
      <c r="J44" s="38"/>
      <c r="K44" s="38"/>
      <c r="L44" s="38"/>
      <c r="M44" s="38"/>
      <c r="N44" s="38"/>
      <c r="O44" s="38"/>
      <c r="P44" s="38"/>
      <c r="Q44" s="38"/>
      <c r="R44" s="38"/>
    </row>
    <row r="45" spans="1:18">
      <c r="A45" s="38"/>
      <c r="B45" s="38"/>
      <c r="C45" s="38"/>
      <c r="D45" s="38"/>
      <c r="E45" s="38"/>
      <c r="F45" s="38"/>
      <c r="G45" s="38"/>
      <c r="H45" s="38"/>
      <c r="I45" s="38"/>
      <c r="J45" s="38"/>
      <c r="K45" s="38"/>
      <c r="L45" s="38"/>
      <c r="M45" s="38"/>
      <c r="N45" s="38"/>
      <c r="O45" s="38"/>
      <c r="P45" s="38"/>
      <c r="Q45" s="38"/>
      <c r="R45" s="38"/>
    </row>
    <row r="46" spans="1:18">
      <c r="A46" s="38"/>
      <c r="B46" s="38"/>
      <c r="C46" s="38"/>
      <c r="D46" s="38"/>
      <c r="E46" s="38"/>
      <c r="F46" s="38"/>
      <c r="G46" s="38"/>
      <c r="H46" s="38"/>
      <c r="I46" s="38"/>
      <c r="J46" s="38"/>
      <c r="K46" s="38"/>
      <c r="L46" s="38"/>
      <c r="M46" s="38"/>
      <c r="N46" s="38"/>
      <c r="O46" s="38"/>
      <c r="P46" s="38"/>
      <c r="Q46" s="38"/>
      <c r="R46" s="38"/>
    </row>
    <row r="47" spans="1:18">
      <c r="A47" s="38"/>
      <c r="B47" s="38"/>
      <c r="C47" s="38"/>
      <c r="D47" s="38"/>
      <c r="E47" s="38"/>
      <c r="F47" s="38"/>
      <c r="G47" s="38"/>
      <c r="H47" s="38"/>
      <c r="I47" s="38"/>
      <c r="J47" s="38"/>
      <c r="K47" s="38"/>
      <c r="L47" s="38"/>
      <c r="M47" s="38"/>
      <c r="N47" s="38"/>
      <c r="O47" s="38"/>
      <c r="P47" s="38"/>
      <c r="Q47" s="38"/>
      <c r="R47" s="38"/>
    </row>
    <row r="48" spans="1:18">
      <c r="A48" s="38"/>
      <c r="B48" s="38"/>
      <c r="C48" s="38"/>
      <c r="D48" s="38"/>
      <c r="E48" s="38"/>
      <c r="F48" s="38"/>
      <c r="G48" s="38"/>
      <c r="H48" s="38"/>
      <c r="I48" s="38"/>
      <c r="J48" s="38"/>
      <c r="K48" s="38"/>
      <c r="L48" s="38"/>
      <c r="M48" s="38"/>
      <c r="N48" s="38"/>
      <c r="O48" s="38"/>
      <c r="P48" s="38"/>
      <c r="Q48" s="38"/>
      <c r="R48" s="38"/>
    </row>
    <row r="49" spans="1:18">
      <c r="A49" s="38"/>
      <c r="B49" s="38"/>
      <c r="C49" s="38"/>
      <c r="D49" s="38"/>
      <c r="E49" s="38"/>
      <c r="F49" s="38"/>
      <c r="G49" s="38"/>
      <c r="H49" s="38"/>
      <c r="I49" s="38"/>
      <c r="J49" s="38"/>
      <c r="K49" s="38"/>
      <c r="L49" s="38"/>
      <c r="M49" s="38"/>
      <c r="N49" s="38"/>
      <c r="O49" s="38"/>
      <c r="P49" s="38"/>
      <c r="Q49" s="38"/>
      <c r="R49" s="38"/>
    </row>
    <row r="50" spans="1:18">
      <c r="A50" s="38"/>
      <c r="B50" s="38"/>
      <c r="C50" s="38"/>
      <c r="D50" s="38"/>
      <c r="E50" s="38"/>
      <c r="F50" s="38"/>
      <c r="G50" s="38"/>
      <c r="H50" s="38"/>
      <c r="I50" s="38"/>
      <c r="J50" s="38"/>
      <c r="K50" s="38"/>
      <c r="L50" s="38"/>
      <c r="M50" s="38"/>
      <c r="N50" s="38"/>
      <c r="O50" s="38"/>
      <c r="P50" s="38"/>
      <c r="Q50" s="38"/>
      <c r="R50" s="38"/>
    </row>
    <row r="51" spans="1:18">
      <c r="A51" s="38"/>
      <c r="B51" s="38"/>
      <c r="C51" s="38"/>
      <c r="D51" s="38"/>
      <c r="E51" s="38"/>
      <c r="F51" s="38"/>
      <c r="G51" s="38"/>
      <c r="H51" s="38"/>
      <c r="I51" s="38"/>
      <c r="J51" s="38"/>
      <c r="K51" s="38"/>
      <c r="L51" s="38"/>
      <c r="M51" s="38"/>
      <c r="N51" s="38"/>
      <c r="O51" s="38"/>
      <c r="P51" s="38"/>
      <c r="Q51" s="38"/>
      <c r="R51" s="38"/>
    </row>
    <row r="52" spans="1:18">
      <c r="A52" s="38"/>
      <c r="B52" s="38"/>
      <c r="C52" s="38"/>
      <c r="D52" s="38"/>
      <c r="E52" s="38"/>
      <c r="F52" s="38"/>
      <c r="G52" s="38"/>
      <c r="H52" s="38"/>
      <c r="I52" s="38"/>
      <c r="J52" s="38"/>
      <c r="K52" s="38"/>
      <c r="L52" s="38"/>
      <c r="M52" s="38"/>
      <c r="N52" s="38"/>
      <c r="O52" s="38"/>
      <c r="P52" s="38"/>
      <c r="Q52" s="38"/>
      <c r="R52" s="38"/>
    </row>
    <row r="53" spans="1:18">
      <c r="A53" s="38"/>
      <c r="B53" s="38"/>
      <c r="C53" s="38"/>
      <c r="D53" s="38"/>
      <c r="E53" s="38"/>
      <c r="F53" s="38"/>
      <c r="G53" s="38"/>
      <c r="H53" s="38"/>
      <c r="I53" s="38"/>
      <c r="J53" s="38"/>
      <c r="K53" s="38"/>
      <c r="L53" s="38"/>
      <c r="M53" s="38"/>
      <c r="N53" s="38"/>
      <c r="O53" s="38"/>
      <c r="P53" s="38"/>
      <c r="Q53" s="38"/>
      <c r="R53" s="38"/>
    </row>
  </sheetData>
  <sheetProtection algorithmName="SHA-512" hashValue="SYg197kKJAlN5UE7nc5pjyU+QFw5dLTU57GBwjiGnjoPq6YAIiaza2IGP0Je2B2GLG/+yPSqytrYB7NnZRorxw==" saltValue="WG7lG6HlBaFU8/Bacimt4g==" spinCount="100000" sheet="1" objects="1" scenarios="1"/>
  <mergeCells count="3">
    <mergeCell ref="B3:Q5"/>
    <mergeCell ref="O7:Q7"/>
    <mergeCell ref="B2:E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E68"/>
  <sheetViews>
    <sheetView zoomScale="70" zoomScaleNormal="70" workbookViewId="0">
      <selection activeCell="H3" sqref="H3:R6"/>
    </sheetView>
  </sheetViews>
  <sheetFormatPr defaultColWidth="0" defaultRowHeight="15.75"/>
  <cols>
    <col min="1" max="1" width="9.140625" style="111" customWidth="1"/>
    <col min="2" max="2" width="11.42578125" style="111" bestFit="1" customWidth="1"/>
    <col min="3" max="6" width="21.42578125" style="111" customWidth="1"/>
    <col min="7" max="7" width="18.85546875" style="111" customWidth="1"/>
    <col min="8" max="11" width="20" style="111" customWidth="1"/>
    <col min="12" max="12" width="19.28515625" style="111" customWidth="1"/>
    <col min="13" max="18" width="17.140625" style="111" customWidth="1"/>
    <col min="19" max="19" width="15.85546875" style="111" bestFit="1" customWidth="1"/>
    <col min="20" max="20" width="7.140625" style="111" hidden="1" customWidth="1"/>
    <col min="21" max="21" width="12" style="111" hidden="1" customWidth="1"/>
    <col min="22" max="22" width="11.5703125" style="112" hidden="1" customWidth="1"/>
    <col min="23" max="24" width="7.140625" style="111" hidden="1" customWidth="1"/>
    <col min="25" max="27" width="11.42578125" style="111" hidden="1" customWidth="1"/>
    <col min="28" max="28" width="7.140625" style="111" hidden="1" customWidth="1"/>
    <col min="29" max="29" width="11.5703125" style="111" hidden="1" customWidth="1"/>
    <col min="30" max="30" width="9.140625" style="38" hidden="1" customWidth="1"/>
    <col min="31" max="31" width="9.140625" style="111" hidden="1" customWidth="1"/>
    <col min="32" max="32" width="11.42578125" style="111" hidden="1" customWidth="1"/>
    <col min="33" max="33" width="10.85546875" style="111" hidden="1" customWidth="1"/>
    <col min="34" max="36" width="9.140625" style="111" hidden="1" customWidth="1"/>
    <col min="37" max="37" width="9.5703125" style="111" hidden="1" customWidth="1"/>
    <col min="38" max="43" width="9.140625" style="111" hidden="1" customWidth="1"/>
    <col min="44" max="44" width="10" style="111" hidden="1" customWidth="1"/>
    <col min="45" max="45" width="9.140625" style="111" hidden="1" customWidth="1"/>
    <col min="46" max="46" width="8.140625" style="111" hidden="1" customWidth="1"/>
    <col min="47" max="47" width="6.85546875" style="111" hidden="1" customWidth="1"/>
    <col min="48" max="48" width="7.85546875" style="111" hidden="1" customWidth="1"/>
    <col min="49" max="49" width="8.42578125" style="111" hidden="1" customWidth="1"/>
    <col min="50" max="50" width="10.140625" style="111" hidden="1" customWidth="1"/>
    <col min="51" max="51" width="10.85546875" style="111" hidden="1" customWidth="1"/>
    <col min="52" max="52" width="12.42578125" style="111" hidden="1" customWidth="1"/>
    <col min="53" max="54" width="10.85546875" style="111" hidden="1" customWidth="1"/>
    <col min="55" max="55" width="8.5703125" style="111" hidden="1" customWidth="1"/>
    <col min="56" max="56" width="12.140625" style="111" hidden="1" customWidth="1"/>
    <col min="57" max="57" width="10.42578125" style="111" hidden="1" customWidth="1"/>
    <col min="58" max="16384" width="9.140625" style="111" hidden="1"/>
  </cols>
  <sheetData>
    <row r="1" spans="1:35" customFormat="1" ht="122.1" customHeight="1">
      <c r="A1" s="30" t="s">
        <v>0</v>
      </c>
      <c r="B1" s="168" t="str">
        <f>"Energy Calculations for: "&amp;'Energy Calculator'!$C$11</f>
        <v xml:space="preserve">Energy Calculations for: </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31"/>
      <c r="AI1" s="31"/>
    </row>
    <row r="2" spans="1:35" ht="15" customHeight="1">
      <c r="AD2" s="111"/>
    </row>
    <row r="3" spans="1:35" ht="18.75" customHeight="1">
      <c r="C3" s="156" t="s">
        <v>17</v>
      </c>
      <c r="D3" s="113"/>
      <c r="H3" s="170" t="s">
        <v>26</v>
      </c>
      <c r="I3" s="170"/>
      <c r="J3" s="170"/>
      <c r="K3" s="170"/>
      <c r="L3" s="170"/>
      <c r="M3" s="170"/>
      <c r="N3" s="170"/>
      <c r="O3" s="170"/>
      <c r="P3" s="170"/>
      <c r="Q3" s="170"/>
      <c r="R3" s="170"/>
      <c r="S3" s="114"/>
      <c r="T3" s="114"/>
      <c r="AD3" s="111"/>
    </row>
    <row r="4" spans="1:35" ht="18.75" customHeight="1">
      <c r="C4" s="32" t="s">
        <v>19</v>
      </c>
      <c r="D4" s="113"/>
      <c r="H4" s="170"/>
      <c r="I4" s="170"/>
      <c r="J4" s="170"/>
      <c r="K4" s="170"/>
      <c r="L4" s="170"/>
      <c r="M4" s="170"/>
      <c r="N4" s="170"/>
      <c r="O4" s="170"/>
      <c r="P4" s="170"/>
      <c r="Q4" s="170"/>
      <c r="R4" s="170"/>
      <c r="S4" s="114"/>
      <c r="T4" s="114"/>
      <c r="AD4" s="111"/>
    </row>
    <row r="5" spans="1:35" ht="18.75" customHeight="1">
      <c r="C5" s="33" t="s">
        <v>20</v>
      </c>
      <c r="D5" s="115"/>
      <c r="H5" s="170"/>
      <c r="I5" s="170"/>
      <c r="J5" s="170"/>
      <c r="K5" s="170"/>
      <c r="L5" s="170"/>
      <c r="M5" s="170"/>
      <c r="N5" s="170"/>
      <c r="O5" s="170"/>
      <c r="P5" s="170"/>
      <c r="Q5" s="170"/>
      <c r="R5" s="170"/>
      <c r="S5" s="114"/>
      <c r="T5" s="114"/>
      <c r="AD5" s="111"/>
    </row>
    <row r="6" spans="1:35" ht="18.75" customHeight="1">
      <c r="C6" s="36" t="s">
        <v>22</v>
      </c>
      <c r="D6" s="115"/>
      <c r="H6" s="170"/>
      <c r="I6" s="170"/>
      <c r="J6" s="170"/>
      <c r="K6" s="170"/>
      <c r="L6" s="170"/>
      <c r="M6" s="170"/>
      <c r="N6" s="170"/>
      <c r="O6" s="170"/>
      <c r="P6" s="170"/>
      <c r="Q6" s="170"/>
      <c r="R6" s="170"/>
      <c r="S6" s="114"/>
      <c r="T6" s="114"/>
      <c r="AD6" s="111"/>
    </row>
    <row r="7" spans="1:35">
      <c r="C7" s="37" t="s">
        <v>24</v>
      </c>
      <c r="H7" s="114"/>
      <c r="I7" s="114"/>
      <c r="J7" s="114"/>
      <c r="K7" s="114"/>
      <c r="L7" s="114"/>
      <c r="M7" s="114"/>
      <c r="N7" s="114"/>
      <c r="O7" s="114"/>
      <c r="P7" s="114"/>
      <c r="Q7" s="114"/>
      <c r="R7" s="114"/>
      <c r="AD7" s="111"/>
    </row>
    <row r="8" spans="1:35">
      <c r="C8" s="38"/>
      <c r="D8" s="38"/>
      <c r="E8" s="38"/>
      <c r="F8" s="38"/>
      <c r="H8" s="114"/>
      <c r="I8" s="114"/>
      <c r="J8" s="114"/>
      <c r="K8" s="114"/>
      <c r="L8" s="114"/>
      <c r="M8" s="114"/>
      <c r="N8" s="114"/>
      <c r="O8" s="114"/>
      <c r="P8" s="114"/>
      <c r="AD8" s="111"/>
    </row>
    <row r="9" spans="1:35" ht="22.5" customHeight="1">
      <c r="C9" s="169" t="s">
        <v>27</v>
      </c>
      <c r="D9" s="169"/>
      <c r="E9" s="169"/>
      <c r="F9" s="116"/>
      <c r="H9" s="171" t="s">
        <v>28</v>
      </c>
      <c r="I9" s="172"/>
      <c r="J9" s="172"/>
      <c r="K9" s="172"/>
      <c r="L9" s="173"/>
    </row>
    <row r="10" spans="1:35" ht="18.75" customHeight="1">
      <c r="C10" s="117" t="s">
        <v>29</v>
      </c>
      <c r="D10" s="118" t="s">
        <v>30</v>
      </c>
      <c r="E10" s="119" t="s">
        <v>31</v>
      </c>
      <c r="F10" s="38"/>
      <c r="H10" s="120" t="s">
        <v>32</v>
      </c>
      <c r="I10" s="120" t="s">
        <v>33</v>
      </c>
      <c r="J10" s="120" t="s">
        <v>34</v>
      </c>
      <c r="K10" s="120" t="s">
        <v>35</v>
      </c>
      <c r="L10" s="121" t="s">
        <v>36</v>
      </c>
    </row>
    <row r="11" spans="1:35" ht="33.75" customHeight="1">
      <c r="B11" s="122"/>
      <c r="C11" s="61"/>
      <c r="D11" s="62"/>
      <c r="E11" s="63"/>
      <c r="F11" s="38"/>
      <c r="H11" s="66"/>
      <c r="I11" s="66"/>
      <c r="J11" s="66"/>
      <c r="K11" s="64"/>
      <c r="L11" s="152">
        <f>SUM(H11:K11)</f>
        <v>0</v>
      </c>
    </row>
    <row r="12" spans="1:35">
      <c r="B12" s="123"/>
      <c r="N12" s="124"/>
    </row>
    <row r="13" spans="1:35" ht="22.5" customHeight="1">
      <c r="B13" s="123"/>
      <c r="C13" s="169" t="s">
        <v>37</v>
      </c>
      <c r="D13" s="169"/>
      <c r="E13" s="169"/>
      <c r="F13" s="125"/>
      <c r="N13" s="124"/>
    </row>
    <row r="14" spans="1:35" ht="15.75" customHeight="1">
      <c r="B14" s="123"/>
      <c r="C14" s="157" t="s">
        <v>38</v>
      </c>
      <c r="D14" s="158"/>
      <c r="E14" s="159"/>
    </row>
    <row r="15" spans="1:35">
      <c r="O15" s="112"/>
    </row>
    <row r="16" spans="1:35" ht="48">
      <c r="C16" s="171" t="s">
        <v>39</v>
      </c>
      <c r="D16" s="172"/>
      <c r="E16" s="172"/>
      <c r="F16" s="172"/>
      <c r="G16" s="172"/>
      <c r="H16" s="172"/>
      <c r="I16" s="172"/>
      <c r="J16" s="172"/>
      <c r="K16" s="173"/>
      <c r="L16" s="126"/>
      <c r="N16" s="155" t="s">
        <v>40</v>
      </c>
    </row>
    <row r="17" spans="2:30" ht="18.75" customHeight="1">
      <c r="C17" s="127" t="s">
        <v>41</v>
      </c>
      <c r="D17" s="128" t="s">
        <v>42</v>
      </c>
      <c r="E17" s="129" t="s">
        <v>43</v>
      </c>
      <c r="F17" s="111" t="s">
        <v>44</v>
      </c>
      <c r="G17" s="130" t="s">
        <v>45</v>
      </c>
      <c r="H17" s="111" t="s">
        <v>46</v>
      </c>
      <c r="I17" s="130" t="s">
        <v>47</v>
      </c>
      <c r="J17" s="130" t="s">
        <v>48</v>
      </c>
      <c r="K17" s="131" t="s">
        <v>49</v>
      </c>
      <c r="N17" s="132" t="s">
        <v>50</v>
      </c>
      <c r="U17" s="112"/>
      <c r="V17" s="111"/>
      <c r="AC17" s="38"/>
      <c r="AD17" s="111"/>
    </row>
    <row r="18" spans="2:30" ht="18.75" customHeight="1">
      <c r="C18" s="127"/>
      <c r="D18" s="129"/>
      <c r="E18" s="133"/>
      <c r="F18" s="133"/>
      <c r="G18" s="134"/>
      <c r="H18" s="133"/>
      <c r="I18" s="131"/>
      <c r="J18" s="120" t="s">
        <v>51</v>
      </c>
      <c r="K18" s="131"/>
      <c r="N18" s="134"/>
      <c r="U18" s="112"/>
      <c r="V18" s="111"/>
      <c r="AC18" s="38"/>
      <c r="AD18" s="111"/>
    </row>
    <row r="19" spans="2:30" ht="18.75" customHeight="1">
      <c r="C19" s="135"/>
      <c r="D19" s="135"/>
      <c r="E19" s="136"/>
      <c r="F19" s="136"/>
      <c r="G19" s="137"/>
      <c r="H19" s="136"/>
      <c r="I19" s="138"/>
      <c r="J19" s="160" t="s">
        <v>52</v>
      </c>
      <c r="K19" s="138"/>
      <c r="N19" s="139"/>
      <c r="U19" s="112"/>
      <c r="V19" s="111"/>
      <c r="AC19" s="38"/>
      <c r="AD19" s="111"/>
    </row>
    <row r="20" spans="2:30" ht="18.75" customHeight="1">
      <c r="B20" s="140">
        <f t="shared" ref="B20:B31" si="0">B39</f>
        <v>0</v>
      </c>
      <c r="C20" s="65"/>
      <c r="D20" s="65"/>
      <c r="E20" s="65"/>
      <c r="F20" s="65"/>
      <c r="G20" s="65"/>
      <c r="H20" s="65"/>
      <c r="I20" s="65"/>
      <c r="J20" s="65"/>
      <c r="K20" s="153">
        <f>C20+D20*Parameters!$C$7*Parameters!$C$12+E20*Parameters!$C$8*Parameters!$C$12+F20*Parameters!$C$5*Parameters!$C$12+G20*Parameters!$C$9*Parameters!$C$12+H20*Parameters!$C$11+I20*Parameters!$C$10*Parameters!$C$12+J20*INDEX(Parameters!$C$23:$F$23, MATCH('Energy Calculator'!$J$19, Parameters!$C$22:$F$22, 0))*Parameters!$C$12</f>
        <v>0</v>
      </c>
      <c r="M20" s="141">
        <f t="shared" ref="M20:M31" si="1">B39</f>
        <v>0</v>
      </c>
      <c r="N20" s="104">
        <f>'Background Calcs'!J5</f>
        <v>0</v>
      </c>
      <c r="T20" s="112"/>
      <c r="V20" s="111"/>
      <c r="AC20" s="38"/>
      <c r="AD20" s="111"/>
    </row>
    <row r="21" spans="2:30" ht="18.75" customHeight="1">
      <c r="B21" s="140">
        <f t="shared" si="0"/>
        <v>32</v>
      </c>
      <c r="C21" s="65"/>
      <c r="D21" s="65"/>
      <c r="E21" s="65"/>
      <c r="F21" s="65"/>
      <c r="G21" s="65"/>
      <c r="H21" s="65"/>
      <c r="I21" s="65"/>
      <c r="J21" s="65"/>
      <c r="K21" s="153">
        <f>C21+D21*Parameters!$C$7*Parameters!$C$12+E21*Parameters!$C$8*Parameters!$C$12+F21*Parameters!$C$5*Parameters!$C$12+G21*Parameters!$C$9*Parameters!$C$12+H21*Parameters!$C$11+I21*Parameters!$C$10*Parameters!$C$12+J21*INDEX(Parameters!$C$23:$F$23, MATCH('Energy Calculator'!$J$19, Parameters!$C$22:$F$22, 0))*Parameters!$C$12</f>
        <v>0</v>
      </c>
      <c r="M21" s="141">
        <f t="shared" si="1"/>
        <v>32</v>
      </c>
      <c r="N21" s="104">
        <f>'Background Calcs'!J6</f>
        <v>0</v>
      </c>
      <c r="T21" s="112"/>
      <c r="V21" s="111"/>
      <c r="AC21" s="38"/>
      <c r="AD21" s="111"/>
    </row>
    <row r="22" spans="2:30" ht="18.75" customHeight="1">
      <c r="B22" s="140">
        <f t="shared" si="0"/>
        <v>61</v>
      </c>
      <c r="C22" s="65"/>
      <c r="D22" s="65"/>
      <c r="E22" s="65"/>
      <c r="F22" s="65"/>
      <c r="G22" s="65"/>
      <c r="H22" s="65"/>
      <c r="I22" s="65"/>
      <c r="J22" s="65"/>
      <c r="K22" s="153">
        <f>C22+D22*Parameters!$C$7*Parameters!$C$12+E22*Parameters!$C$8*Parameters!$C$12+F22*Parameters!$C$5*Parameters!$C$12+G22*Parameters!$C$9*Parameters!$C$12+H22*Parameters!$C$11+I22*Parameters!$C$10*Parameters!$C$12+J22*INDEX(Parameters!$C$23:$F$23, MATCH('Energy Calculator'!$J$19, Parameters!$C$22:$F$22, 0))*Parameters!$C$12</f>
        <v>0</v>
      </c>
      <c r="M22" s="141">
        <f t="shared" si="1"/>
        <v>61</v>
      </c>
      <c r="N22" s="104">
        <f>'Background Calcs'!J7</f>
        <v>0</v>
      </c>
      <c r="T22" s="112"/>
      <c r="V22" s="111"/>
      <c r="AC22" s="38"/>
      <c r="AD22" s="111"/>
    </row>
    <row r="23" spans="2:30" ht="18.75" customHeight="1">
      <c r="B23" s="140">
        <f t="shared" si="0"/>
        <v>92</v>
      </c>
      <c r="C23" s="65"/>
      <c r="D23" s="65"/>
      <c r="E23" s="65"/>
      <c r="F23" s="65"/>
      <c r="G23" s="65"/>
      <c r="H23" s="65"/>
      <c r="I23" s="65"/>
      <c r="J23" s="65"/>
      <c r="K23" s="153">
        <f>C23+D23*Parameters!$C$7*Parameters!$C$12+E23*Parameters!$C$8*Parameters!$C$12+F23*Parameters!$C$5*Parameters!$C$12+G23*Parameters!$C$9*Parameters!$C$12+H23*Parameters!$C$11+I23*Parameters!$C$10*Parameters!$C$12+J23*INDEX(Parameters!$C$23:$F$23, MATCH('Energy Calculator'!$J$19, Parameters!$C$22:$F$22, 0))*Parameters!$C$12</f>
        <v>0</v>
      </c>
      <c r="M23" s="141">
        <f t="shared" si="1"/>
        <v>92</v>
      </c>
      <c r="N23" s="104">
        <f>'Background Calcs'!J8</f>
        <v>0</v>
      </c>
      <c r="T23" s="112"/>
      <c r="V23" s="111"/>
      <c r="AC23" s="38"/>
      <c r="AD23" s="111"/>
    </row>
    <row r="24" spans="2:30" ht="18.75" customHeight="1">
      <c r="B24" s="140">
        <f t="shared" si="0"/>
        <v>122</v>
      </c>
      <c r="C24" s="65"/>
      <c r="D24" s="65"/>
      <c r="E24" s="65"/>
      <c r="F24" s="65"/>
      <c r="G24" s="65"/>
      <c r="H24" s="65"/>
      <c r="I24" s="65"/>
      <c r="J24" s="65"/>
      <c r="K24" s="153">
        <f>C24+D24*Parameters!$C$7*Parameters!$C$12+E24*Parameters!$C$8*Parameters!$C$12+F24*Parameters!$C$5*Parameters!$C$12+G24*Parameters!$C$9*Parameters!$C$12+H24*Parameters!$C$11+I24*Parameters!$C$10*Parameters!$C$12+J24*INDEX(Parameters!$C$23:$F$23, MATCH('Energy Calculator'!$J$19, Parameters!$C$22:$F$22, 0))*Parameters!$C$12</f>
        <v>0</v>
      </c>
      <c r="M24" s="141">
        <f t="shared" si="1"/>
        <v>122</v>
      </c>
      <c r="N24" s="104">
        <f>'Background Calcs'!J9</f>
        <v>0</v>
      </c>
      <c r="T24" s="112"/>
      <c r="V24" s="111"/>
      <c r="AC24" s="38"/>
      <c r="AD24" s="111"/>
    </row>
    <row r="25" spans="2:30" ht="18.75" customHeight="1">
      <c r="B25" s="140">
        <f t="shared" si="0"/>
        <v>153</v>
      </c>
      <c r="C25" s="65"/>
      <c r="D25" s="65"/>
      <c r="E25" s="65"/>
      <c r="F25" s="65"/>
      <c r="G25" s="65"/>
      <c r="H25" s="65"/>
      <c r="I25" s="65"/>
      <c r="J25" s="65"/>
      <c r="K25" s="153">
        <f>C25+D25*Parameters!$C$7*Parameters!$C$12+E25*Parameters!$C$8*Parameters!$C$12+F25*Parameters!$C$5*Parameters!$C$12+G25*Parameters!$C$9*Parameters!$C$12+H25*Parameters!$C$11+I25*Parameters!$C$10*Parameters!$C$12+J25*INDEX(Parameters!$C$23:$F$23, MATCH('Energy Calculator'!$J$19, Parameters!$C$22:$F$22, 0))*Parameters!$C$12</f>
        <v>0</v>
      </c>
      <c r="M25" s="141">
        <f t="shared" si="1"/>
        <v>153</v>
      </c>
      <c r="N25" s="104">
        <f>'Background Calcs'!J10</f>
        <v>0</v>
      </c>
      <c r="T25" s="112"/>
      <c r="V25" s="111"/>
      <c r="AC25" s="38"/>
      <c r="AD25" s="111"/>
    </row>
    <row r="26" spans="2:30" ht="18.75" customHeight="1">
      <c r="B26" s="140">
        <f t="shared" si="0"/>
        <v>183</v>
      </c>
      <c r="C26" s="65"/>
      <c r="D26" s="65"/>
      <c r="E26" s="65"/>
      <c r="F26" s="65"/>
      <c r="G26" s="65"/>
      <c r="H26" s="65"/>
      <c r="I26" s="65"/>
      <c r="J26" s="65"/>
      <c r="K26" s="153">
        <f>C26+D26*Parameters!$C$7*Parameters!$C$12+E26*Parameters!$C$8*Parameters!$C$12+F26*Parameters!$C$5*Parameters!$C$12+G26*Parameters!$C$9*Parameters!$C$12+H26*Parameters!$C$11+I26*Parameters!$C$10*Parameters!$C$12+J26*INDEX(Parameters!$C$23:$F$23, MATCH('Energy Calculator'!$J$19, Parameters!$C$22:$F$22, 0))*Parameters!$C$12</f>
        <v>0</v>
      </c>
      <c r="M26" s="141">
        <f t="shared" si="1"/>
        <v>183</v>
      </c>
      <c r="N26" s="104">
        <f>'Background Calcs'!J11</f>
        <v>0</v>
      </c>
      <c r="T26" s="112"/>
      <c r="V26" s="111"/>
      <c r="AC26" s="38"/>
      <c r="AD26" s="111"/>
    </row>
    <row r="27" spans="2:30" ht="18.75" customHeight="1">
      <c r="B27" s="140">
        <f t="shared" si="0"/>
        <v>214</v>
      </c>
      <c r="C27" s="65"/>
      <c r="D27" s="65"/>
      <c r="E27" s="65"/>
      <c r="F27" s="65"/>
      <c r="G27" s="65"/>
      <c r="H27" s="65"/>
      <c r="I27" s="65"/>
      <c r="J27" s="65"/>
      <c r="K27" s="153">
        <f>C27+D27*Parameters!$C$7*Parameters!$C$12+E27*Parameters!$C$8*Parameters!$C$12+F27*Parameters!$C$5*Parameters!$C$12+G27*Parameters!$C$9*Parameters!$C$12+H27*Parameters!$C$11+I27*Parameters!$C$10*Parameters!$C$12+J27*INDEX(Parameters!$C$23:$F$23, MATCH('Energy Calculator'!$J$19, Parameters!$C$22:$F$22, 0))*Parameters!$C$12</f>
        <v>0</v>
      </c>
      <c r="M27" s="141">
        <f t="shared" si="1"/>
        <v>214</v>
      </c>
      <c r="N27" s="104">
        <f>'Background Calcs'!J12</f>
        <v>0</v>
      </c>
      <c r="T27" s="112"/>
      <c r="V27" s="111"/>
      <c r="AC27" s="38"/>
      <c r="AD27" s="111"/>
    </row>
    <row r="28" spans="2:30" ht="18.75" customHeight="1">
      <c r="B28" s="140">
        <f t="shared" si="0"/>
        <v>245</v>
      </c>
      <c r="C28" s="65"/>
      <c r="D28" s="65"/>
      <c r="E28" s="65"/>
      <c r="F28" s="65"/>
      <c r="G28" s="65"/>
      <c r="H28" s="65"/>
      <c r="I28" s="65"/>
      <c r="J28" s="65"/>
      <c r="K28" s="153">
        <f>C28+D28*Parameters!$C$7*Parameters!$C$12+E28*Parameters!$C$8*Parameters!$C$12+F28*Parameters!$C$5*Parameters!$C$12+G28*Parameters!$C$9*Parameters!$C$12+H28*Parameters!$C$11+I28*Parameters!$C$10*Parameters!$C$12+J28*INDEX(Parameters!$C$23:$F$23, MATCH('Energy Calculator'!$J$19, Parameters!$C$22:$F$22, 0))*Parameters!$C$12</f>
        <v>0</v>
      </c>
      <c r="M28" s="141">
        <f t="shared" si="1"/>
        <v>245</v>
      </c>
      <c r="N28" s="104">
        <f>'Background Calcs'!J13</f>
        <v>0</v>
      </c>
      <c r="T28" s="112"/>
      <c r="V28" s="111"/>
      <c r="AC28" s="38"/>
      <c r="AD28" s="111"/>
    </row>
    <row r="29" spans="2:30" ht="18.75" customHeight="1">
      <c r="B29" s="140">
        <f t="shared" si="0"/>
        <v>275</v>
      </c>
      <c r="C29" s="65"/>
      <c r="D29" s="65"/>
      <c r="E29" s="65"/>
      <c r="F29" s="65"/>
      <c r="G29" s="65"/>
      <c r="H29" s="65"/>
      <c r="I29" s="65"/>
      <c r="J29" s="65"/>
      <c r="K29" s="153">
        <f>C29+D29*Parameters!$C$7*Parameters!$C$12+E29*Parameters!$C$8*Parameters!$C$12+F29*Parameters!$C$5*Parameters!$C$12+G29*Parameters!$C$9*Parameters!$C$12+H29*Parameters!$C$11+I29*Parameters!$C$10*Parameters!$C$12+J29*INDEX(Parameters!$C$23:$F$23, MATCH('Energy Calculator'!$J$19, Parameters!$C$22:$F$22, 0))*Parameters!$C$12</f>
        <v>0</v>
      </c>
      <c r="M29" s="141">
        <f t="shared" si="1"/>
        <v>275</v>
      </c>
      <c r="N29" s="104">
        <f>'Background Calcs'!J14</f>
        <v>0</v>
      </c>
      <c r="T29" s="112"/>
      <c r="V29" s="111"/>
      <c r="AC29" s="38"/>
      <c r="AD29" s="111"/>
    </row>
    <row r="30" spans="2:30" ht="18.75" customHeight="1">
      <c r="B30" s="140">
        <f t="shared" si="0"/>
        <v>306</v>
      </c>
      <c r="C30" s="65"/>
      <c r="D30" s="65"/>
      <c r="E30" s="65"/>
      <c r="F30" s="65"/>
      <c r="G30" s="65"/>
      <c r="H30" s="65"/>
      <c r="I30" s="65"/>
      <c r="J30" s="65"/>
      <c r="K30" s="153">
        <f>C30+D30*Parameters!$C$7*Parameters!$C$12+E30*Parameters!$C$8*Parameters!$C$12+F30*Parameters!$C$5*Parameters!$C$12+G30*Parameters!$C$9*Parameters!$C$12+H30*Parameters!$C$11+I30*Parameters!$C$10*Parameters!$C$12+J30*INDEX(Parameters!$C$23:$F$23, MATCH('Energy Calculator'!$J$19, Parameters!$C$22:$F$22, 0))*Parameters!$C$12</f>
        <v>0</v>
      </c>
      <c r="M30" s="141">
        <f t="shared" si="1"/>
        <v>306</v>
      </c>
      <c r="N30" s="104">
        <f>'Background Calcs'!J15</f>
        <v>0</v>
      </c>
      <c r="T30" s="112"/>
      <c r="V30" s="111"/>
      <c r="AC30" s="38"/>
      <c r="AD30" s="111"/>
    </row>
    <row r="31" spans="2:30" ht="18.75" customHeight="1">
      <c r="B31" s="140">
        <f t="shared" si="0"/>
        <v>336</v>
      </c>
      <c r="C31" s="65"/>
      <c r="D31" s="65"/>
      <c r="E31" s="65"/>
      <c r="F31" s="65"/>
      <c r="G31" s="65"/>
      <c r="H31" s="65"/>
      <c r="I31" s="65"/>
      <c r="J31" s="65"/>
      <c r="K31" s="153">
        <f>C31+D31*Parameters!$C$7*Parameters!$C$12+E31*Parameters!$C$8*Parameters!$C$12+F31*Parameters!$C$5*Parameters!$C$12+G31*Parameters!$C$9*Parameters!$C$12+H31*Parameters!$C$11+I31*Parameters!$C$10*Parameters!$C$12+J31*INDEX(Parameters!$C$23:$F$23, MATCH('Energy Calculator'!$J$19, Parameters!$C$22:$F$22, 0))*Parameters!$C$12</f>
        <v>0</v>
      </c>
      <c r="M31" s="142">
        <f t="shared" si="1"/>
        <v>336</v>
      </c>
      <c r="N31" s="104">
        <f>'Background Calcs'!J16</f>
        <v>0</v>
      </c>
      <c r="T31" s="112"/>
      <c r="V31" s="111"/>
      <c r="AC31" s="38"/>
      <c r="AD31" s="111"/>
    </row>
    <row r="32" spans="2:30" ht="18.75" customHeight="1">
      <c r="B32" s="143" t="s">
        <v>36</v>
      </c>
      <c r="C32" s="153">
        <f>SUM(C20:C31)</f>
        <v>0</v>
      </c>
      <c r="D32" s="153">
        <f t="shared" ref="D32:J32" si="2">SUM(D20:D31)</f>
        <v>0</v>
      </c>
      <c r="E32" s="153">
        <f t="shared" si="2"/>
        <v>0</v>
      </c>
      <c r="F32" s="153"/>
      <c r="G32" s="153">
        <f t="shared" si="2"/>
        <v>0</v>
      </c>
      <c r="H32" s="153">
        <f t="shared" si="2"/>
        <v>0</v>
      </c>
      <c r="I32" s="153">
        <f t="shared" si="2"/>
        <v>0</v>
      </c>
      <c r="J32" s="153">
        <f t="shared" si="2"/>
        <v>0</v>
      </c>
      <c r="K32" s="153">
        <f>SUM(K20:K31)</f>
        <v>0</v>
      </c>
      <c r="M32" s="143" t="s">
        <v>36</v>
      </c>
      <c r="N32" s="105">
        <f>SUM(N20:N31)</f>
        <v>0</v>
      </c>
      <c r="U32" s="112"/>
      <c r="V32" s="111"/>
      <c r="AD32" s="111"/>
    </row>
    <row r="33" spans="2:30">
      <c r="L33" s="144"/>
      <c r="M33" s="144"/>
      <c r="N33" s="144"/>
      <c r="O33" s="144"/>
      <c r="P33" s="144"/>
      <c r="R33" s="144"/>
      <c r="S33" s="144"/>
      <c r="V33" s="145"/>
      <c r="Y33" s="146"/>
      <c r="Z33" s="144"/>
      <c r="AA33" s="144"/>
      <c r="AC33" s="146"/>
      <c r="AD33" s="111"/>
    </row>
    <row r="34" spans="2:30">
      <c r="L34" s="144"/>
      <c r="M34" s="144"/>
      <c r="N34" s="144"/>
      <c r="O34" s="147"/>
      <c r="P34" s="144"/>
      <c r="R34" s="144"/>
      <c r="S34" s="144"/>
      <c r="V34" s="145"/>
      <c r="Y34" s="146"/>
      <c r="Z34" s="144"/>
      <c r="AA34" s="144"/>
      <c r="AC34" s="146"/>
      <c r="AD34" s="111"/>
    </row>
    <row r="35" spans="2:30">
      <c r="L35" s="144"/>
      <c r="M35" s="144"/>
      <c r="N35" s="144"/>
      <c r="O35" s="144"/>
      <c r="P35" s="144"/>
      <c r="R35" s="144"/>
      <c r="S35" s="144"/>
      <c r="V35" s="145"/>
      <c r="Y35" s="146"/>
      <c r="Z35" s="144"/>
      <c r="AA35" s="144"/>
      <c r="AC35" s="146"/>
      <c r="AD35" s="111"/>
    </row>
    <row r="36" spans="2:30">
      <c r="AD36" s="111"/>
    </row>
    <row r="37" spans="2:30" ht="49.5" customHeight="1">
      <c r="C37" s="171" t="s">
        <v>53</v>
      </c>
      <c r="D37" s="172"/>
      <c r="E37" s="172"/>
      <c r="F37" s="173"/>
      <c r="G37" s="67" t="s">
        <v>54</v>
      </c>
      <c r="H37" s="126"/>
      <c r="J37" s="174" t="s">
        <v>55</v>
      </c>
      <c r="K37" s="175"/>
      <c r="L37" s="148"/>
      <c r="N37" s="174" t="s">
        <v>56</v>
      </c>
      <c r="O37" s="175"/>
      <c r="S37" s="112"/>
      <c r="V37" s="111"/>
      <c r="AD37" s="111"/>
    </row>
    <row r="38" spans="2:30" ht="33.75" customHeight="1">
      <c r="C38" s="149" t="s">
        <v>32</v>
      </c>
      <c r="D38" s="149" t="s">
        <v>33</v>
      </c>
      <c r="E38" s="149" t="s">
        <v>34</v>
      </c>
      <c r="F38" s="149" t="s">
        <v>35</v>
      </c>
      <c r="G38" s="150" t="s">
        <v>36</v>
      </c>
      <c r="J38" s="151" t="s">
        <v>57</v>
      </c>
      <c r="K38" s="151" t="str">
        <f>IF(G37="kg","kWh/kg",IF(G37="Trays","kWh/Tray",IF(G37="T","kWh/T",IF(G37="Crates","kWh/Crate",IF(G37="Boxes","kWh/Box","kWh/unit production")))))</f>
        <v>kWh/kg</v>
      </c>
      <c r="L38" s="38"/>
      <c r="N38" s="151" t="s">
        <v>58</v>
      </c>
      <c r="O38" s="151" t="str">
        <f>IF(G37="kg","tCO₂e/kg",IF(G37="Trays","tCO₂e/Tray",IF(G37="T","tCO₂e/T",IF(G37="Crates","tCO₂e/Crate",IF(G37="Boxes","tCO₂e/Box","tCO₂e/unit production")))))</f>
        <v>tCO₂e/kg</v>
      </c>
      <c r="V38" s="111"/>
      <c r="AD38" s="111"/>
    </row>
    <row r="39" spans="2:30" ht="18.75" customHeight="1">
      <c r="B39" s="140">
        <f>$D$11</f>
        <v>0</v>
      </c>
      <c r="C39" s="65"/>
      <c r="D39" s="65"/>
      <c r="E39" s="65"/>
      <c r="F39" s="65"/>
      <c r="G39" s="153">
        <f>SUM(C39:F39)</f>
        <v>0</v>
      </c>
      <c r="I39" s="140">
        <f t="shared" ref="I39:I50" si="3">B39</f>
        <v>0</v>
      </c>
      <c r="J39" s="106" t="str">
        <f t="shared" ref="J39:J50" si="4">IF($L$11&gt;0,K20/$L$11,"")</f>
        <v/>
      </c>
      <c r="K39" s="107" t="str">
        <f>IF((G39)&gt;0,K20/(G39),"")</f>
        <v/>
      </c>
      <c r="L39" s="38"/>
      <c r="M39" s="140">
        <f t="shared" ref="M39:M50" si="5">B39</f>
        <v>0</v>
      </c>
      <c r="N39" s="108">
        <f t="shared" ref="N39:N50" si="6">IF(($L$11)&gt;0,N20/($L$11),0)</f>
        <v>0</v>
      </c>
      <c r="O39" s="161">
        <f t="shared" ref="O39:O50" si="7">IF((G39)&gt;0,N20/(G39),0)</f>
        <v>0</v>
      </c>
      <c r="V39" s="111"/>
      <c r="AD39" s="111"/>
    </row>
    <row r="40" spans="2:30" ht="18.75" customHeight="1">
      <c r="B40" s="140">
        <f>DATE(YEAR(B39),MONTH(B39)+1,1)</f>
        <v>32</v>
      </c>
      <c r="C40" s="65"/>
      <c r="D40" s="65"/>
      <c r="E40" s="65"/>
      <c r="F40" s="65"/>
      <c r="G40" s="153">
        <f t="shared" ref="G40:G50" si="8">SUM(C40:F40)</f>
        <v>0</v>
      </c>
      <c r="I40" s="140">
        <f t="shared" si="3"/>
        <v>32</v>
      </c>
      <c r="J40" s="106" t="str">
        <f t="shared" si="4"/>
        <v/>
      </c>
      <c r="K40" s="107" t="str">
        <f t="shared" ref="K40:K49" si="9">IF((G40)&gt;0,K21/(G40),"")</f>
        <v/>
      </c>
      <c r="L40" s="38"/>
      <c r="M40" s="140">
        <f t="shared" si="5"/>
        <v>32</v>
      </c>
      <c r="N40" s="108">
        <f t="shared" si="6"/>
        <v>0</v>
      </c>
      <c r="O40" s="161">
        <f t="shared" si="7"/>
        <v>0</v>
      </c>
      <c r="V40" s="111"/>
      <c r="AD40" s="111"/>
    </row>
    <row r="41" spans="2:30" ht="18.75" customHeight="1">
      <c r="B41" s="140">
        <f t="shared" ref="B41:B50" si="10">DATE(YEAR(B40),MONTH(B40)+1,1)</f>
        <v>61</v>
      </c>
      <c r="C41" s="65"/>
      <c r="D41" s="65"/>
      <c r="E41" s="65"/>
      <c r="F41" s="65"/>
      <c r="G41" s="153">
        <f t="shared" si="8"/>
        <v>0</v>
      </c>
      <c r="I41" s="140">
        <f t="shared" si="3"/>
        <v>61</v>
      </c>
      <c r="J41" s="106" t="str">
        <f t="shared" si="4"/>
        <v/>
      </c>
      <c r="K41" s="107" t="str">
        <f>IF((G41)&gt;0,K22/(G41),"")</f>
        <v/>
      </c>
      <c r="L41" s="38"/>
      <c r="M41" s="140">
        <f t="shared" si="5"/>
        <v>61</v>
      </c>
      <c r="N41" s="108">
        <f t="shared" si="6"/>
        <v>0</v>
      </c>
      <c r="O41" s="161">
        <f t="shared" si="7"/>
        <v>0</v>
      </c>
      <c r="V41" s="111"/>
      <c r="AD41" s="111"/>
    </row>
    <row r="42" spans="2:30" ht="18.75" customHeight="1">
      <c r="B42" s="140">
        <f t="shared" si="10"/>
        <v>92</v>
      </c>
      <c r="C42" s="65"/>
      <c r="D42" s="65"/>
      <c r="E42" s="65"/>
      <c r="F42" s="65"/>
      <c r="G42" s="153">
        <f t="shared" si="8"/>
        <v>0</v>
      </c>
      <c r="I42" s="140">
        <f t="shared" si="3"/>
        <v>92</v>
      </c>
      <c r="J42" s="106" t="str">
        <f t="shared" si="4"/>
        <v/>
      </c>
      <c r="K42" s="107" t="str">
        <f t="shared" si="9"/>
        <v/>
      </c>
      <c r="L42" s="38"/>
      <c r="M42" s="140">
        <f t="shared" si="5"/>
        <v>92</v>
      </c>
      <c r="N42" s="108">
        <f t="shared" si="6"/>
        <v>0</v>
      </c>
      <c r="O42" s="161">
        <f t="shared" si="7"/>
        <v>0</v>
      </c>
      <c r="V42" s="111"/>
      <c r="AD42" s="111"/>
    </row>
    <row r="43" spans="2:30" ht="18.75" customHeight="1">
      <c r="B43" s="140">
        <f t="shared" si="10"/>
        <v>122</v>
      </c>
      <c r="C43" s="65"/>
      <c r="D43" s="65"/>
      <c r="E43" s="65"/>
      <c r="F43" s="65"/>
      <c r="G43" s="153">
        <f t="shared" si="8"/>
        <v>0</v>
      </c>
      <c r="I43" s="140">
        <f t="shared" si="3"/>
        <v>122</v>
      </c>
      <c r="J43" s="106" t="str">
        <f t="shared" si="4"/>
        <v/>
      </c>
      <c r="K43" s="107" t="str">
        <f t="shared" si="9"/>
        <v/>
      </c>
      <c r="L43" s="38"/>
      <c r="M43" s="140">
        <f t="shared" si="5"/>
        <v>122</v>
      </c>
      <c r="N43" s="108">
        <f t="shared" si="6"/>
        <v>0</v>
      </c>
      <c r="O43" s="161">
        <f t="shared" si="7"/>
        <v>0</v>
      </c>
      <c r="V43" s="111"/>
      <c r="AD43" s="111"/>
    </row>
    <row r="44" spans="2:30" ht="18.75" customHeight="1">
      <c r="B44" s="140">
        <f t="shared" si="10"/>
        <v>153</v>
      </c>
      <c r="C44" s="65"/>
      <c r="D44" s="65"/>
      <c r="E44" s="65"/>
      <c r="F44" s="65"/>
      <c r="G44" s="153">
        <f t="shared" si="8"/>
        <v>0</v>
      </c>
      <c r="I44" s="140">
        <f t="shared" si="3"/>
        <v>153</v>
      </c>
      <c r="J44" s="106" t="str">
        <f t="shared" si="4"/>
        <v/>
      </c>
      <c r="K44" s="107" t="str">
        <f t="shared" si="9"/>
        <v/>
      </c>
      <c r="L44" s="38"/>
      <c r="M44" s="140">
        <f t="shared" si="5"/>
        <v>153</v>
      </c>
      <c r="N44" s="108">
        <f t="shared" si="6"/>
        <v>0</v>
      </c>
      <c r="O44" s="161">
        <f t="shared" si="7"/>
        <v>0</v>
      </c>
      <c r="V44" s="111"/>
      <c r="AD44" s="111"/>
    </row>
    <row r="45" spans="2:30" ht="18.75" customHeight="1">
      <c r="B45" s="140">
        <f t="shared" si="10"/>
        <v>183</v>
      </c>
      <c r="C45" s="65"/>
      <c r="D45" s="65"/>
      <c r="E45" s="65"/>
      <c r="F45" s="65"/>
      <c r="G45" s="153">
        <f t="shared" si="8"/>
        <v>0</v>
      </c>
      <c r="I45" s="140">
        <f t="shared" si="3"/>
        <v>183</v>
      </c>
      <c r="J45" s="106" t="str">
        <f t="shared" si="4"/>
        <v/>
      </c>
      <c r="K45" s="107" t="str">
        <f t="shared" si="9"/>
        <v/>
      </c>
      <c r="L45" s="38"/>
      <c r="M45" s="140">
        <f t="shared" si="5"/>
        <v>183</v>
      </c>
      <c r="N45" s="108">
        <f t="shared" si="6"/>
        <v>0</v>
      </c>
      <c r="O45" s="161">
        <f t="shared" si="7"/>
        <v>0</v>
      </c>
      <c r="V45" s="111"/>
      <c r="AD45" s="111"/>
    </row>
    <row r="46" spans="2:30" ht="18.75" customHeight="1">
      <c r="B46" s="140">
        <f t="shared" si="10"/>
        <v>214</v>
      </c>
      <c r="C46" s="65"/>
      <c r="D46" s="65"/>
      <c r="E46" s="65"/>
      <c r="F46" s="65"/>
      <c r="G46" s="153">
        <f t="shared" si="8"/>
        <v>0</v>
      </c>
      <c r="I46" s="140">
        <f t="shared" si="3"/>
        <v>214</v>
      </c>
      <c r="J46" s="106" t="str">
        <f t="shared" si="4"/>
        <v/>
      </c>
      <c r="K46" s="107" t="str">
        <f t="shared" si="9"/>
        <v/>
      </c>
      <c r="L46" s="38"/>
      <c r="M46" s="140">
        <f t="shared" si="5"/>
        <v>214</v>
      </c>
      <c r="N46" s="108">
        <f t="shared" si="6"/>
        <v>0</v>
      </c>
      <c r="O46" s="161">
        <f t="shared" si="7"/>
        <v>0</v>
      </c>
      <c r="V46" s="111"/>
      <c r="AD46" s="111"/>
    </row>
    <row r="47" spans="2:30" ht="18.75" customHeight="1">
      <c r="B47" s="140">
        <f t="shared" si="10"/>
        <v>245</v>
      </c>
      <c r="C47" s="65"/>
      <c r="D47" s="65"/>
      <c r="E47" s="65"/>
      <c r="F47" s="65"/>
      <c r="G47" s="153">
        <f t="shared" si="8"/>
        <v>0</v>
      </c>
      <c r="I47" s="140">
        <f t="shared" si="3"/>
        <v>245</v>
      </c>
      <c r="J47" s="106" t="str">
        <f t="shared" si="4"/>
        <v/>
      </c>
      <c r="K47" s="107" t="str">
        <f t="shared" si="9"/>
        <v/>
      </c>
      <c r="L47" s="38"/>
      <c r="M47" s="140">
        <f t="shared" si="5"/>
        <v>245</v>
      </c>
      <c r="N47" s="108">
        <f t="shared" si="6"/>
        <v>0</v>
      </c>
      <c r="O47" s="161">
        <f t="shared" si="7"/>
        <v>0</v>
      </c>
      <c r="V47" s="111"/>
      <c r="AD47" s="111"/>
    </row>
    <row r="48" spans="2:30" ht="18.75" customHeight="1">
      <c r="B48" s="140">
        <f t="shared" si="10"/>
        <v>275</v>
      </c>
      <c r="C48" s="65"/>
      <c r="D48" s="65"/>
      <c r="E48" s="65"/>
      <c r="F48" s="65"/>
      <c r="G48" s="153">
        <f t="shared" si="8"/>
        <v>0</v>
      </c>
      <c r="I48" s="140">
        <f t="shared" si="3"/>
        <v>275</v>
      </c>
      <c r="J48" s="106" t="str">
        <f t="shared" si="4"/>
        <v/>
      </c>
      <c r="K48" s="107" t="str">
        <f t="shared" si="9"/>
        <v/>
      </c>
      <c r="L48" s="38"/>
      <c r="M48" s="140">
        <f t="shared" si="5"/>
        <v>275</v>
      </c>
      <c r="N48" s="108">
        <f t="shared" si="6"/>
        <v>0</v>
      </c>
      <c r="O48" s="161">
        <f t="shared" si="7"/>
        <v>0</v>
      </c>
      <c r="V48" s="111"/>
      <c r="Y48" s="38"/>
      <c r="AD48" s="111"/>
    </row>
    <row r="49" spans="2:30" ht="18.75" customHeight="1">
      <c r="B49" s="140">
        <f t="shared" si="10"/>
        <v>306</v>
      </c>
      <c r="C49" s="65"/>
      <c r="D49" s="65"/>
      <c r="E49" s="65"/>
      <c r="F49" s="65"/>
      <c r="G49" s="153">
        <f t="shared" si="8"/>
        <v>0</v>
      </c>
      <c r="I49" s="140">
        <f t="shared" si="3"/>
        <v>306</v>
      </c>
      <c r="J49" s="106" t="str">
        <f t="shared" si="4"/>
        <v/>
      </c>
      <c r="K49" s="107" t="str">
        <f t="shared" si="9"/>
        <v/>
      </c>
      <c r="L49" s="38"/>
      <c r="M49" s="140">
        <f t="shared" si="5"/>
        <v>306</v>
      </c>
      <c r="N49" s="108">
        <f t="shared" si="6"/>
        <v>0</v>
      </c>
      <c r="O49" s="161">
        <f t="shared" si="7"/>
        <v>0</v>
      </c>
      <c r="V49" s="111"/>
      <c r="Y49" s="38"/>
      <c r="AD49" s="111"/>
    </row>
    <row r="50" spans="2:30" ht="18.75" customHeight="1">
      <c r="B50" s="140">
        <f t="shared" si="10"/>
        <v>336</v>
      </c>
      <c r="C50" s="65"/>
      <c r="D50" s="65"/>
      <c r="E50" s="65"/>
      <c r="F50" s="65"/>
      <c r="G50" s="153">
        <f t="shared" si="8"/>
        <v>0</v>
      </c>
      <c r="I50" s="142">
        <f t="shared" si="3"/>
        <v>336</v>
      </c>
      <c r="J50" s="106" t="str">
        <f t="shared" si="4"/>
        <v/>
      </c>
      <c r="K50" s="107" t="str">
        <f>IF((G50)&gt;0,K31/(G50),"")</f>
        <v/>
      </c>
      <c r="L50" s="38"/>
      <c r="M50" s="142">
        <f t="shared" si="5"/>
        <v>336</v>
      </c>
      <c r="N50" s="108">
        <f t="shared" si="6"/>
        <v>0</v>
      </c>
      <c r="O50" s="161">
        <f t="shared" si="7"/>
        <v>0</v>
      </c>
      <c r="V50" s="111"/>
      <c r="Y50" s="38"/>
      <c r="AD50" s="111"/>
    </row>
    <row r="51" spans="2:30" ht="18.75" customHeight="1">
      <c r="B51" s="143" t="s">
        <v>59</v>
      </c>
      <c r="C51" s="154">
        <f>IFERROR(AVERAGE(C39:C50),0)</f>
        <v>0</v>
      </c>
      <c r="D51" s="154">
        <f>IFERROR(AVERAGE(D39:D50),0)</f>
        <v>0</v>
      </c>
      <c r="E51" s="154">
        <f>IFERROR(AVERAGE(E39:E50),0)</f>
        <v>0</v>
      </c>
      <c r="F51" s="154">
        <f>IFERROR(AVERAGE(F39:F50),0)</f>
        <v>0</v>
      </c>
      <c r="G51" s="154">
        <f>AVERAGE(G39:G50)</f>
        <v>0</v>
      </c>
      <c r="I51" s="146" t="s">
        <v>59</v>
      </c>
      <c r="J51" s="109">
        <f>IFERROR(AVERAGE(J39:J50),0)</f>
        <v>0</v>
      </c>
      <c r="K51" s="109">
        <f>IFERROR(AVERAGE(K39:K50),0)</f>
        <v>0</v>
      </c>
      <c r="L51" s="38"/>
      <c r="M51" s="146" t="s">
        <v>59</v>
      </c>
      <c r="N51" s="110">
        <f>IFERROR(AVERAGE(N39:N50),0)</f>
        <v>0</v>
      </c>
      <c r="O51" s="162">
        <f>IFERROR(AVERAGE(O39:O50),0)</f>
        <v>0</v>
      </c>
      <c r="V51" s="111"/>
      <c r="Y51" s="38"/>
      <c r="AD51" s="111"/>
    </row>
    <row r="54" spans="2:30" ht="49.5" customHeight="1"/>
    <row r="55" spans="2:30" ht="33.75" customHeight="1"/>
    <row r="56" spans="2:30" ht="18.75" customHeight="1"/>
    <row r="57" spans="2:30" ht="18.75" customHeight="1"/>
    <row r="58" spans="2:30" ht="18.75" customHeight="1"/>
    <row r="59" spans="2:30" ht="18.75" customHeight="1"/>
    <row r="60" spans="2:30" ht="18.75" customHeight="1"/>
    <row r="61" spans="2:30" ht="18.75" customHeight="1"/>
    <row r="62" spans="2:30" ht="18.75" customHeight="1"/>
    <row r="63" spans="2:30" ht="18.75" customHeight="1"/>
    <row r="64" spans="2:30" ht="18.75" customHeight="1"/>
    <row r="65" ht="18.75" customHeight="1"/>
    <row r="66" ht="18.75" customHeight="1"/>
    <row r="67" ht="18.75" customHeight="1"/>
    <row r="68" ht="18.75" customHeight="1"/>
  </sheetData>
  <sheetProtection algorithmName="SHA-512" hashValue="LqsRg9ZnT9MKEuZFyN9R/U2KdAulRjGHm5MEHfQ+VNu9TOLIDeA6Uvk1CECg3LChXSxhKluEVVCoB2pF3z2Vrg==" saltValue="tC2Zk6yVE+sAk7MfJ266bw==" spinCount="100000" sheet="1" objects="1" scenarios="1"/>
  <protectedRanges>
    <protectedRange sqref="C11:F11 J11:K11 C20:J31 C39:F50" name="Range1"/>
  </protectedRanges>
  <mergeCells count="9">
    <mergeCell ref="B1:AG1"/>
    <mergeCell ref="C13:E13"/>
    <mergeCell ref="H3:R6"/>
    <mergeCell ref="C9:E9"/>
    <mergeCell ref="C37:F37"/>
    <mergeCell ref="C16:K16"/>
    <mergeCell ref="N37:O37"/>
    <mergeCell ref="J37:K37"/>
    <mergeCell ref="H9:L9"/>
  </mergeCells>
  <phoneticPr fontId="5"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EDBC08E-B090-40CB-8760-839C91E65B5A}">
          <x14:formula1>
            <xm:f>'Background Calcs'!$D$22:$R$22</xm:f>
          </x14:formula1>
          <xm:sqref>E11</xm:sqref>
        </x14:dataValidation>
        <x14:dataValidation type="list" allowBlank="1" showInputMessage="1" showErrorMessage="1" xr:uid="{F15CE07F-3C4E-416D-8B02-E2199112B7F8}">
          <x14:formula1>
            <xm:f>Parameters!$C$22:$F$22</xm:f>
          </x14:formula1>
          <xm:sqref>J19</xm:sqref>
        </x14:dataValidation>
        <x14:dataValidation type="list" allowBlank="1" showInputMessage="1" showErrorMessage="1" xr:uid="{2193447E-2BA0-492A-8AAB-8E9CF0D8C7C7}">
          <x14:formula1>
            <xm:f>'Background Calcs'!$L$5:$L$9</xm:f>
          </x14:formula1>
          <xm:sqref>G37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7EBA7-099E-4319-8C19-AEFA02CC8B08}">
  <sheetPr codeName="Sheet6"/>
  <dimension ref="B3:Y35"/>
  <sheetViews>
    <sheetView zoomScale="70" zoomScaleNormal="70" workbookViewId="0">
      <selection activeCell="L39" sqref="L39"/>
    </sheetView>
  </sheetViews>
  <sheetFormatPr defaultRowHeight="15"/>
  <cols>
    <col min="2" max="9" width="11.5703125" customWidth="1"/>
    <col min="10" max="10" width="10.140625" customWidth="1"/>
    <col min="11" max="11" width="12" customWidth="1"/>
    <col min="12" max="12" width="12.140625" customWidth="1"/>
    <col min="13" max="13" width="17.42578125" customWidth="1"/>
    <col min="14" max="14" width="12.85546875" customWidth="1"/>
    <col min="16" max="16" width="10.140625" customWidth="1"/>
    <col min="17" max="17" width="9.140625" customWidth="1"/>
    <col min="18" max="18" width="12.42578125" customWidth="1"/>
  </cols>
  <sheetData>
    <row r="3" spans="2:25" ht="33.75" customHeight="1">
      <c r="B3" s="176" t="s">
        <v>60</v>
      </c>
      <c r="C3" s="177"/>
      <c r="D3" s="177"/>
      <c r="E3" s="177"/>
      <c r="F3" s="177"/>
      <c r="G3" s="177"/>
      <c r="H3" s="177"/>
      <c r="I3" s="177"/>
      <c r="J3" s="177"/>
      <c r="K3" s="1"/>
      <c r="L3" s="1"/>
      <c r="M3" s="1"/>
      <c r="N3" s="1"/>
      <c r="O3" s="1"/>
      <c r="P3" s="1"/>
      <c r="Q3" s="1"/>
      <c r="R3" s="1"/>
      <c r="S3" s="1"/>
      <c r="T3" s="1"/>
      <c r="U3" s="1"/>
      <c r="V3" s="1"/>
      <c r="W3" s="1"/>
      <c r="X3" s="1"/>
      <c r="Y3" s="1"/>
    </row>
    <row r="4" spans="2:25" ht="36.75" customHeight="1">
      <c r="B4" s="26" t="s">
        <v>61</v>
      </c>
      <c r="C4" s="27" t="s">
        <v>62</v>
      </c>
      <c r="D4" s="27" t="s">
        <v>63</v>
      </c>
      <c r="E4" s="27" t="s">
        <v>64</v>
      </c>
      <c r="F4" s="28" t="s">
        <v>65</v>
      </c>
      <c r="G4" s="28" t="s">
        <v>66</v>
      </c>
      <c r="H4" s="28" t="s">
        <v>67</v>
      </c>
      <c r="I4" s="28" t="str">
        <f>"Coal: "&amp;'Energy Calculator'!$J$19</f>
        <v>Coal: Bituminous</v>
      </c>
      <c r="J4" s="29" t="s">
        <v>36</v>
      </c>
      <c r="L4" s="25" t="s">
        <v>68</v>
      </c>
    </row>
    <row r="5" spans="2:25" ht="15.75">
      <c r="B5" s="2">
        <f>'Energy Calculator'!B39</f>
        <v>0</v>
      </c>
      <c r="C5" s="3">
        <f>'Energy Calculator'!C20*Parameters!$C$15</f>
        <v>0</v>
      </c>
      <c r="D5" s="3">
        <f>'Energy Calculator'!D20*Parameters!$C$18</f>
        <v>0</v>
      </c>
      <c r="E5" s="3">
        <f>'Energy Calculator'!E20*Parameters!$C$17+'Energy Calculator'!F20*Parameters!$C$8*Parameters!$C$17</f>
        <v>0</v>
      </c>
      <c r="F5" s="3">
        <f>'Energy Calculator'!G20*Parameters!$C$20</f>
        <v>0</v>
      </c>
      <c r="G5" s="3">
        <f>'Energy Calculator'!H20*Parameters!$C$16</f>
        <v>0</v>
      </c>
      <c r="H5" s="3">
        <f>'Energy Calculator'!I20*Parameters!$C$19</f>
        <v>0</v>
      </c>
      <c r="I5" s="3">
        <f>'Energy Calculator'!J20*INDEX(Parameters!$C$24:$F$24, MATCH('Energy Calculator'!$J$19, Parameters!$C$22:$F$22, 0))</f>
        <v>0</v>
      </c>
      <c r="J5" s="103">
        <f>SUM(C5:I5)</f>
        <v>0</v>
      </c>
      <c r="L5" s="3" t="s">
        <v>54</v>
      </c>
    </row>
    <row r="6" spans="2:25" ht="15.75">
      <c r="B6" s="2">
        <f>'Energy Calculator'!B40</f>
        <v>32</v>
      </c>
      <c r="C6" s="3">
        <f>'Energy Calculator'!C21*Parameters!$C$15</f>
        <v>0</v>
      </c>
      <c r="D6" s="3">
        <f>'Energy Calculator'!E21*Parameters!$C$18</f>
        <v>0</v>
      </c>
      <c r="E6" s="3">
        <f>'Energy Calculator'!E21*Parameters!$C$17+'Energy Calculator'!F21*Parameters!$C$8*Parameters!$C$17</f>
        <v>0</v>
      </c>
      <c r="F6" s="3">
        <f>'Energy Calculator'!G21*Parameters!$C$20</f>
        <v>0</v>
      </c>
      <c r="G6" s="3">
        <f>'Energy Calculator'!H21*Parameters!$C$16</f>
        <v>0</v>
      </c>
      <c r="H6" s="3">
        <f>'Energy Calculator'!I21*Parameters!$C$19</f>
        <v>0</v>
      </c>
      <c r="I6" s="3">
        <f>'Energy Calculator'!J21*INDEX(Parameters!$C$24:$F$24, MATCH('Energy Calculator'!$J$19, Parameters!$C$22:$F$22, 0))</f>
        <v>0</v>
      </c>
      <c r="J6" s="103">
        <f t="shared" ref="J6:J17" si="0">SUM(C6:I6)</f>
        <v>0</v>
      </c>
      <c r="L6" s="3" t="s">
        <v>69</v>
      </c>
    </row>
    <row r="7" spans="2:25" ht="15.75">
      <c r="B7" s="2">
        <f>'Energy Calculator'!B41</f>
        <v>61</v>
      </c>
      <c r="C7" s="3">
        <f>'Energy Calculator'!C22*Parameters!$C$15</f>
        <v>0</v>
      </c>
      <c r="D7" s="3">
        <f>'Energy Calculator'!E22*Parameters!$C$18</f>
        <v>0</v>
      </c>
      <c r="E7" s="3">
        <f>'Energy Calculator'!E22*Parameters!$C$17+'Energy Calculator'!F22*Parameters!$C$8*Parameters!$C$17</f>
        <v>0</v>
      </c>
      <c r="F7" s="3">
        <f>'Energy Calculator'!G22*Parameters!$C$20</f>
        <v>0</v>
      </c>
      <c r="G7" s="3">
        <f>'Energy Calculator'!H22*Parameters!$C$16</f>
        <v>0</v>
      </c>
      <c r="H7" s="3">
        <f>'Energy Calculator'!I22*Parameters!$C$19</f>
        <v>0</v>
      </c>
      <c r="I7" s="3">
        <f>'Energy Calculator'!J22*INDEX(Parameters!$C$24:$F$24, MATCH('Energy Calculator'!$J$19, Parameters!$C$22:$F$22, 0))</f>
        <v>0</v>
      </c>
      <c r="J7" s="103">
        <f t="shared" si="0"/>
        <v>0</v>
      </c>
      <c r="L7" s="3" t="s">
        <v>70</v>
      </c>
    </row>
    <row r="8" spans="2:25" ht="15.75">
      <c r="B8" s="2">
        <f>'Energy Calculator'!B42</f>
        <v>92</v>
      </c>
      <c r="C8" s="3">
        <f>'Energy Calculator'!C23*Parameters!$C$15</f>
        <v>0</v>
      </c>
      <c r="D8" s="3">
        <f>'Energy Calculator'!E23*Parameters!$C$18</f>
        <v>0</v>
      </c>
      <c r="E8" s="3">
        <f>'Energy Calculator'!E23*Parameters!$C$17+'Energy Calculator'!F23*Parameters!$C$8*Parameters!$C$17</f>
        <v>0</v>
      </c>
      <c r="F8" s="3">
        <f>'Energy Calculator'!G23*Parameters!$C$20</f>
        <v>0</v>
      </c>
      <c r="G8" s="3">
        <f>'Energy Calculator'!H23*Parameters!$C$16</f>
        <v>0</v>
      </c>
      <c r="H8" s="3">
        <f>'Energy Calculator'!I23*Parameters!$C$19</f>
        <v>0</v>
      </c>
      <c r="I8" s="3">
        <f>'Energy Calculator'!J23*INDEX(Parameters!$C$24:$F$24, MATCH('Energy Calculator'!$J$19, Parameters!$C$22:$F$22, 0))</f>
        <v>0</v>
      </c>
      <c r="J8" s="103">
        <f t="shared" si="0"/>
        <v>0</v>
      </c>
      <c r="L8" s="3" t="s">
        <v>71</v>
      </c>
    </row>
    <row r="9" spans="2:25" ht="15.75">
      <c r="B9" s="2">
        <f>'Energy Calculator'!B43</f>
        <v>122</v>
      </c>
      <c r="C9" s="3">
        <f>'Energy Calculator'!C24*Parameters!$C$15</f>
        <v>0</v>
      </c>
      <c r="D9" s="3">
        <f>'Energy Calculator'!E24*Parameters!$C$18</f>
        <v>0</v>
      </c>
      <c r="E9" s="3">
        <f>'Energy Calculator'!E24*Parameters!$C$17+'Energy Calculator'!F24*Parameters!$C$8*Parameters!$C$17</f>
        <v>0</v>
      </c>
      <c r="F9" s="3">
        <f>'Energy Calculator'!G24*Parameters!$C$20</f>
        <v>0</v>
      </c>
      <c r="G9" s="3">
        <f>'Energy Calculator'!H24*Parameters!$C$16</f>
        <v>0</v>
      </c>
      <c r="H9" s="3">
        <f>'Energy Calculator'!I24*Parameters!$C$19</f>
        <v>0</v>
      </c>
      <c r="I9" s="3">
        <f>'Energy Calculator'!J24*INDEX(Parameters!$C$24:$F$24, MATCH('Energy Calculator'!$J$19, Parameters!$C$22:$F$22, 0))</f>
        <v>0</v>
      </c>
      <c r="J9" s="103">
        <f t="shared" si="0"/>
        <v>0</v>
      </c>
      <c r="L9" s="3" t="s">
        <v>72</v>
      </c>
    </row>
    <row r="10" spans="2:25" ht="15.75">
      <c r="B10" s="2">
        <f>'Energy Calculator'!B44</f>
        <v>153</v>
      </c>
      <c r="C10" s="3">
        <f>'Energy Calculator'!C25*Parameters!$C$15</f>
        <v>0</v>
      </c>
      <c r="D10" s="3">
        <f>'Energy Calculator'!E25*Parameters!$C$18</f>
        <v>0</v>
      </c>
      <c r="E10" s="3">
        <f>'Energy Calculator'!E25*Parameters!$C$17+'Energy Calculator'!F25*Parameters!$C$8*Parameters!$C$17</f>
        <v>0</v>
      </c>
      <c r="F10" s="3">
        <f>'Energy Calculator'!G25*Parameters!$C$20</f>
        <v>0</v>
      </c>
      <c r="G10" s="3">
        <f>'Energy Calculator'!H25*Parameters!$C$16</f>
        <v>0</v>
      </c>
      <c r="H10" s="3">
        <f>'Energy Calculator'!I25*Parameters!$C$19</f>
        <v>0</v>
      </c>
      <c r="I10" s="3">
        <f>'Energy Calculator'!J25*INDEX(Parameters!$C$24:$F$24, MATCH('Energy Calculator'!$J$19, Parameters!$C$22:$F$22, 0))</f>
        <v>0</v>
      </c>
      <c r="J10" s="103">
        <f t="shared" si="0"/>
        <v>0</v>
      </c>
    </row>
    <row r="11" spans="2:25" ht="15.75">
      <c r="B11" s="2">
        <f>'Energy Calculator'!B45</f>
        <v>183</v>
      </c>
      <c r="C11" s="3">
        <f>'Energy Calculator'!C26*Parameters!$C$15</f>
        <v>0</v>
      </c>
      <c r="D11" s="3">
        <f>'Energy Calculator'!E26*Parameters!$C$18</f>
        <v>0</v>
      </c>
      <c r="E11" s="3">
        <f>'Energy Calculator'!E26*Parameters!$C$17+'Energy Calculator'!F26*Parameters!$C$8*Parameters!$C$17</f>
        <v>0</v>
      </c>
      <c r="F11" s="3">
        <f>'Energy Calculator'!G26*Parameters!$C$20</f>
        <v>0</v>
      </c>
      <c r="G11" s="3">
        <f>'Energy Calculator'!H26*Parameters!$C$16</f>
        <v>0</v>
      </c>
      <c r="H11" s="3">
        <f>'Energy Calculator'!I26*Parameters!$C$19</f>
        <v>0</v>
      </c>
      <c r="I11" s="3">
        <f>'Energy Calculator'!J26*INDEX(Parameters!$C$24:$F$24, MATCH('Energy Calculator'!$J$19, Parameters!$C$22:$F$22, 0))</f>
        <v>0</v>
      </c>
      <c r="J11" s="103">
        <f t="shared" si="0"/>
        <v>0</v>
      </c>
    </row>
    <row r="12" spans="2:25" ht="15.75">
      <c r="B12" s="2">
        <f>'Energy Calculator'!B46</f>
        <v>214</v>
      </c>
      <c r="C12" s="3">
        <f>'Energy Calculator'!C27*Parameters!$C$15</f>
        <v>0</v>
      </c>
      <c r="D12" s="3">
        <f>'Energy Calculator'!E27*Parameters!$C$18</f>
        <v>0</v>
      </c>
      <c r="E12" s="3">
        <f>'Energy Calculator'!E27*Parameters!$C$17+'Energy Calculator'!F27*Parameters!$C$8*Parameters!$C$17</f>
        <v>0</v>
      </c>
      <c r="F12" s="3">
        <f>'Energy Calculator'!G27*Parameters!$C$20</f>
        <v>0</v>
      </c>
      <c r="G12" s="3">
        <f>'Energy Calculator'!H27*Parameters!$C$16</f>
        <v>0</v>
      </c>
      <c r="H12" s="3">
        <f>'Energy Calculator'!I27*Parameters!$C$19</f>
        <v>0</v>
      </c>
      <c r="I12" s="3">
        <f>'Energy Calculator'!J27*INDEX(Parameters!$C$24:$F$24, MATCH('Energy Calculator'!$J$19, Parameters!$C$22:$F$22, 0))</f>
        <v>0</v>
      </c>
      <c r="J12" s="103">
        <f t="shared" si="0"/>
        <v>0</v>
      </c>
    </row>
    <row r="13" spans="2:25" ht="15.75">
      <c r="B13" s="2">
        <f>'Energy Calculator'!B47</f>
        <v>245</v>
      </c>
      <c r="C13" s="3">
        <f>'Energy Calculator'!C28*Parameters!$C$15</f>
        <v>0</v>
      </c>
      <c r="D13" s="3">
        <f>'Energy Calculator'!E28*Parameters!$C$18</f>
        <v>0</v>
      </c>
      <c r="E13" s="3">
        <f>'Energy Calculator'!E28*Parameters!$C$17+'Energy Calculator'!F28*Parameters!$C$8*Parameters!$C$17</f>
        <v>0</v>
      </c>
      <c r="F13" s="3">
        <f>'Energy Calculator'!G28*Parameters!$C$20</f>
        <v>0</v>
      </c>
      <c r="G13" s="3">
        <f>'Energy Calculator'!H28*Parameters!$C$16</f>
        <v>0</v>
      </c>
      <c r="H13" s="3">
        <f>'Energy Calculator'!I28*Parameters!$C$19</f>
        <v>0</v>
      </c>
      <c r="I13" s="3">
        <f>'Energy Calculator'!J28*INDEX(Parameters!$C$24:$F$24, MATCH('Energy Calculator'!$J$19, Parameters!$C$22:$F$22, 0))</f>
        <v>0</v>
      </c>
      <c r="J13" s="103">
        <f t="shared" si="0"/>
        <v>0</v>
      </c>
    </row>
    <row r="14" spans="2:25" ht="15.75">
      <c r="B14" s="2">
        <f>'Energy Calculator'!B48</f>
        <v>275</v>
      </c>
      <c r="C14" s="3">
        <f>'Energy Calculator'!C29*Parameters!$C$15</f>
        <v>0</v>
      </c>
      <c r="D14" s="3">
        <f>'Energy Calculator'!E29*Parameters!$C$18</f>
        <v>0</v>
      </c>
      <c r="E14" s="3">
        <f>'Energy Calculator'!E29*Parameters!$C$17+'Energy Calculator'!F29*Parameters!$C$8*Parameters!$C$17</f>
        <v>0</v>
      </c>
      <c r="F14" s="3">
        <f>'Energy Calculator'!G29*Parameters!$C$20</f>
        <v>0</v>
      </c>
      <c r="G14" s="3">
        <f>'Energy Calculator'!H29*Parameters!$C$16</f>
        <v>0</v>
      </c>
      <c r="H14" s="3">
        <f>'Energy Calculator'!I29*Parameters!$C$19</f>
        <v>0</v>
      </c>
      <c r="I14" s="3">
        <f>'Energy Calculator'!J29*INDEX(Parameters!$C$24:$F$24, MATCH('Energy Calculator'!$J$19, Parameters!$C$22:$F$22, 0))</f>
        <v>0</v>
      </c>
      <c r="J14" s="103">
        <f t="shared" si="0"/>
        <v>0</v>
      </c>
    </row>
    <row r="15" spans="2:25" ht="15.75">
      <c r="B15" s="2">
        <f>'Energy Calculator'!B49</f>
        <v>306</v>
      </c>
      <c r="C15" s="3">
        <f>'Energy Calculator'!C30*Parameters!$C$15</f>
        <v>0</v>
      </c>
      <c r="D15" s="3">
        <f>'Energy Calculator'!E30*Parameters!$C$18</f>
        <v>0</v>
      </c>
      <c r="E15" s="3">
        <f>'Energy Calculator'!E30*Parameters!$C$17+'Energy Calculator'!F30*Parameters!$C$8*Parameters!$C$17</f>
        <v>0</v>
      </c>
      <c r="F15" s="3">
        <f>'Energy Calculator'!G30*Parameters!$C$20</f>
        <v>0</v>
      </c>
      <c r="G15" s="3">
        <f>'Energy Calculator'!H30*Parameters!$C$16</f>
        <v>0</v>
      </c>
      <c r="H15" s="3">
        <f>'Energy Calculator'!I30*Parameters!$C$19</f>
        <v>0</v>
      </c>
      <c r="I15" s="3">
        <f>'Energy Calculator'!J30*INDEX(Parameters!$C$24:$F$24, MATCH('Energy Calculator'!$J$19, Parameters!$C$22:$F$22, 0))</f>
        <v>0</v>
      </c>
      <c r="J15" s="103">
        <f t="shared" si="0"/>
        <v>0</v>
      </c>
    </row>
    <row r="16" spans="2:25" ht="15.75">
      <c r="B16" s="2">
        <f>'Energy Calculator'!B50</f>
        <v>336</v>
      </c>
      <c r="C16" s="3">
        <f>'Energy Calculator'!C31*Parameters!$C$15</f>
        <v>0</v>
      </c>
      <c r="D16" s="3">
        <f>'Energy Calculator'!E31*Parameters!$C$18</f>
        <v>0</v>
      </c>
      <c r="E16" s="3">
        <f>'Energy Calculator'!E31*Parameters!$C$17+'Energy Calculator'!F31*Parameters!$C$8*Parameters!$C$17</f>
        <v>0</v>
      </c>
      <c r="F16" s="3">
        <f>'Energy Calculator'!G31*Parameters!$C$20</f>
        <v>0</v>
      </c>
      <c r="G16" s="3">
        <f>'Energy Calculator'!H31*Parameters!$C$16</f>
        <v>0</v>
      </c>
      <c r="H16" s="3">
        <f>'Energy Calculator'!I31*Parameters!$C$19</f>
        <v>0</v>
      </c>
      <c r="I16" s="3">
        <f>'Energy Calculator'!J31*INDEX(Parameters!$C$24:$F$24, MATCH('Energy Calculator'!$J$19, Parameters!$C$22:$F$22, 0))</f>
        <v>0</v>
      </c>
      <c r="J16" s="103">
        <f t="shared" si="0"/>
        <v>0</v>
      </c>
    </row>
    <row r="17" spans="2:25" ht="15.75">
      <c r="B17" s="5" t="s">
        <v>36</v>
      </c>
      <c r="C17" s="6">
        <f t="shared" ref="C17" si="1">SUM(C5:C16)</f>
        <v>0</v>
      </c>
      <c r="D17" s="6">
        <f>SUM(D5:D16)</f>
        <v>0</v>
      </c>
      <c r="E17" s="6">
        <f>SUM(E5:E16)</f>
        <v>0</v>
      </c>
      <c r="F17" s="6">
        <f>SUM(F5:F16)</f>
        <v>0</v>
      </c>
      <c r="G17" s="6">
        <f t="shared" ref="G17:I17" si="2">SUM(G5:G16)</f>
        <v>0</v>
      </c>
      <c r="H17" s="6">
        <f t="shared" si="2"/>
        <v>0</v>
      </c>
      <c r="I17" s="6">
        <f t="shared" si="2"/>
        <v>0</v>
      </c>
      <c r="J17" s="103">
        <f t="shared" si="0"/>
        <v>0</v>
      </c>
      <c r="K17" s="1"/>
      <c r="L17" s="1"/>
      <c r="M17" s="1"/>
      <c r="N17" s="1"/>
      <c r="O17" s="1"/>
      <c r="P17" s="1"/>
      <c r="Q17" s="1"/>
      <c r="R17" s="1"/>
      <c r="S17" s="1"/>
      <c r="T17" s="1"/>
      <c r="U17" s="1"/>
      <c r="V17" s="1"/>
      <c r="W17" s="1"/>
      <c r="X17" s="1"/>
      <c r="Y17" s="1"/>
    </row>
    <row r="18" spans="2:25" ht="15.75">
      <c r="B18" s="7"/>
      <c r="C18" s="8">
        <f t="shared" ref="C18:I18" si="3">IFERROR(C17/$J$17,0)</f>
        <v>0</v>
      </c>
      <c r="D18" s="8">
        <f t="shared" si="3"/>
        <v>0</v>
      </c>
      <c r="E18" s="8">
        <f t="shared" si="3"/>
        <v>0</v>
      </c>
      <c r="F18" s="8">
        <f t="shared" si="3"/>
        <v>0</v>
      </c>
      <c r="G18" s="8">
        <f t="shared" si="3"/>
        <v>0</v>
      </c>
      <c r="H18" s="8">
        <f t="shared" si="3"/>
        <v>0</v>
      </c>
      <c r="I18" s="8">
        <f t="shared" si="3"/>
        <v>0</v>
      </c>
      <c r="J18" s="4"/>
      <c r="K18" s="1"/>
      <c r="L18" s="1"/>
      <c r="M18" s="1"/>
      <c r="N18" s="1"/>
      <c r="O18" s="1"/>
      <c r="P18" s="1"/>
      <c r="Q18" s="1"/>
      <c r="R18" s="1"/>
      <c r="S18" s="1"/>
      <c r="T18" s="1"/>
      <c r="U18" s="1"/>
      <c r="V18" s="1"/>
      <c r="W18" s="1"/>
      <c r="X18" s="1"/>
      <c r="Y18" s="1"/>
    </row>
    <row r="19" spans="2:25" ht="15.75">
      <c r="B19" s="9"/>
      <c r="C19" s="164">
        <f>IF(C18&lt;0.5%,0,C17)</f>
        <v>0</v>
      </c>
      <c r="D19" s="164">
        <f t="shared" ref="D19:I19" si="4">IF(D18&lt;0.5%,0,D17)</f>
        <v>0</v>
      </c>
      <c r="E19" s="164">
        <f t="shared" si="4"/>
        <v>0</v>
      </c>
      <c r="F19" s="164">
        <f t="shared" si="4"/>
        <v>0</v>
      </c>
      <c r="G19" s="164">
        <f t="shared" si="4"/>
        <v>0</v>
      </c>
      <c r="H19" s="164">
        <f t="shared" si="4"/>
        <v>0</v>
      </c>
      <c r="I19" s="164">
        <f t="shared" si="4"/>
        <v>0</v>
      </c>
      <c r="J19" s="10"/>
      <c r="K19" s="1"/>
      <c r="L19" s="1"/>
      <c r="M19" s="1"/>
      <c r="N19" s="1"/>
      <c r="O19" s="1"/>
      <c r="P19" s="1"/>
      <c r="Q19" s="1"/>
      <c r="R19" s="1"/>
      <c r="S19" s="1"/>
      <c r="T19" s="1"/>
      <c r="U19" s="1"/>
      <c r="V19" s="1"/>
      <c r="W19" s="1"/>
      <c r="X19" s="1"/>
      <c r="Y19" s="1"/>
    </row>
    <row r="22" spans="2:25" ht="39" customHeight="1">
      <c r="B22" s="11" t="s">
        <v>61</v>
      </c>
      <c r="C22" s="12" t="s">
        <v>73</v>
      </c>
      <c r="D22" s="12" t="s">
        <v>74</v>
      </c>
      <c r="E22" s="13" t="s">
        <v>75</v>
      </c>
      <c r="F22" s="13" t="s">
        <v>76</v>
      </c>
      <c r="G22" s="13" t="s">
        <v>77</v>
      </c>
      <c r="H22" s="13" t="s">
        <v>78</v>
      </c>
      <c r="I22" s="13" t="s">
        <v>79</v>
      </c>
      <c r="J22" s="13" t="s">
        <v>80</v>
      </c>
      <c r="K22" s="13" t="s">
        <v>81</v>
      </c>
      <c r="L22" s="13" t="s">
        <v>82</v>
      </c>
      <c r="M22" s="13" t="s">
        <v>83</v>
      </c>
      <c r="N22" s="13" t="s">
        <v>84</v>
      </c>
      <c r="O22" s="13" t="s">
        <v>85</v>
      </c>
      <c r="P22" s="13" t="s">
        <v>86</v>
      </c>
      <c r="Q22" s="13" t="s">
        <v>87</v>
      </c>
      <c r="R22" s="14" t="s">
        <v>88</v>
      </c>
    </row>
    <row r="23" spans="2:25" ht="15.75">
      <c r="B23" s="15">
        <f>'Energy Calculator'!B39</f>
        <v>0</v>
      </c>
      <c r="C23" s="16" t="e">
        <f>_xlfn.XLOOKUP('Energy Calculator'!$E$11,$D$22:$R$22,D23:R23)</f>
        <v>#N/A</v>
      </c>
      <c r="D23" s="16">
        <v>18.135483870967743</v>
      </c>
      <c r="E23" s="17">
        <v>18.408064516128999</v>
      </c>
      <c r="F23" s="17">
        <v>16.139086021505378</v>
      </c>
      <c r="G23" s="17">
        <v>17.782069892473121</v>
      </c>
      <c r="H23" s="17">
        <v>19.885483870967743</v>
      </c>
      <c r="I23" s="17">
        <v>19.710483870967739</v>
      </c>
      <c r="J23" s="17">
        <v>19.152225806451611</v>
      </c>
      <c r="K23" s="17">
        <v>18.372632091212456</v>
      </c>
      <c r="L23" s="17">
        <v>19.652419354838713</v>
      </c>
      <c r="M23" s="17">
        <v>18.045161290322579</v>
      </c>
      <c r="N23" s="17">
        <v>17.948387096774194</v>
      </c>
      <c r="O23" s="17">
        <v>19.283064516129034</v>
      </c>
      <c r="P23" s="17">
        <v>18.983252688172044</v>
      </c>
      <c r="Q23" s="17">
        <v>18.321774193548386</v>
      </c>
      <c r="R23" s="18">
        <v>15.398387096774194</v>
      </c>
    </row>
    <row r="24" spans="2:25" ht="15.75">
      <c r="B24" s="15">
        <f>'Energy Calculator'!B40</f>
        <v>32</v>
      </c>
      <c r="C24" s="16" t="e">
        <f>_xlfn.XLOOKUP('Energy Calculator'!$E$11,$D$22:$R$22,D24:R24)</f>
        <v>#N/A</v>
      </c>
      <c r="D24" s="16">
        <v>18.625584975369456</v>
      </c>
      <c r="E24" s="17">
        <v>18.124445812807885</v>
      </c>
      <c r="F24" s="17">
        <v>15.966435185185185</v>
      </c>
      <c r="G24" s="17">
        <v>18.087161330049259</v>
      </c>
      <c r="H24" s="17">
        <v>20.308774630541873</v>
      </c>
      <c r="I24" s="17">
        <v>20.256003694581281</v>
      </c>
      <c r="J24" s="17">
        <v>19.538679280489625</v>
      </c>
      <c r="K24" s="17">
        <v>18.523447802197804</v>
      </c>
      <c r="L24" s="17">
        <v>19.803062853493891</v>
      </c>
      <c r="M24" s="17">
        <v>17.662130541871917</v>
      </c>
      <c r="N24" s="17">
        <v>18.526169950738918</v>
      </c>
      <c r="O24" s="17">
        <v>19.891861658456488</v>
      </c>
      <c r="P24" s="17">
        <v>19.791871921182267</v>
      </c>
      <c r="Q24" s="17">
        <v>18.516502463054188</v>
      </c>
      <c r="R24" s="18">
        <v>15.192703201970446</v>
      </c>
    </row>
    <row r="25" spans="2:25" ht="15.75">
      <c r="B25" s="15">
        <f>'Energy Calculator'!B41</f>
        <v>61</v>
      </c>
      <c r="C25" s="16" t="e">
        <f>_xlfn.XLOOKUP('Energy Calculator'!$E$11,$D$22:$R$22,D25:R25)</f>
        <v>#N/A</v>
      </c>
      <c r="D25" s="16">
        <v>16.317741935483873</v>
      </c>
      <c r="E25" s="17">
        <v>14.97258064516129</v>
      </c>
      <c r="F25" s="17">
        <v>14.112096774193549</v>
      </c>
      <c r="G25" s="17">
        <v>15.754838709677419</v>
      </c>
      <c r="H25" s="17">
        <v>18.603225806451611</v>
      </c>
      <c r="I25" s="17">
        <v>18.124193548387098</v>
      </c>
      <c r="J25" s="17">
        <v>16.874581839904419</v>
      </c>
      <c r="K25" s="17">
        <v>16.394688542825364</v>
      </c>
      <c r="L25" s="17">
        <v>17.781451612903226</v>
      </c>
      <c r="M25" s="17">
        <v>15.257768817204303</v>
      </c>
      <c r="N25" s="17">
        <v>16.269354838709678</v>
      </c>
      <c r="O25" s="17">
        <v>18.339751344086025</v>
      </c>
      <c r="P25" s="17">
        <v>17.250806451612902</v>
      </c>
      <c r="Q25" s="17">
        <v>17.062903225806451</v>
      </c>
      <c r="R25" s="18">
        <v>13.502419354838713</v>
      </c>
    </row>
    <row r="26" spans="2:25" ht="15.75">
      <c r="B26" s="15">
        <f>'Energy Calculator'!B42</f>
        <v>92</v>
      </c>
      <c r="C26" s="16" t="e">
        <f>_xlfn.XLOOKUP('Energy Calculator'!$E$11,$D$22:$R$22,D26:R26)</f>
        <v>#N/A</v>
      </c>
      <c r="D26" s="16">
        <v>14.906025641025639</v>
      </c>
      <c r="E26" s="17">
        <v>11.15833333333333</v>
      </c>
      <c r="F26" s="17">
        <v>11.672499999999999</v>
      </c>
      <c r="G26" s="17">
        <v>13.819166666666666</v>
      </c>
      <c r="H26" s="17">
        <v>17.220833333333331</v>
      </c>
      <c r="I26" s="17">
        <v>16.325833333333335</v>
      </c>
      <c r="J26" s="17">
        <v>15.389880952380953</v>
      </c>
      <c r="K26" s="17">
        <v>13.857592592592592</v>
      </c>
      <c r="L26" s="17">
        <v>16.10890804597701</v>
      </c>
      <c r="M26" s="17">
        <v>13.498055555555554</v>
      </c>
      <c r="N26" s="17">
        <v>14.01166666666667</v>
      </c>
      <c r="O26" s="17">
        <v>16.664511494252874</v>
      </c>
      <c r="P26" s="17">
        <v>15.131982758620689</v>
      </c>
      <c r="Q26" s="17">
        <v>15.356011904761903</v>
      </c>
      <c r="R26" s="18">
        <v>11.418678160919541</v>
      </c>
    </row>
    <row r="27" spans="2:25" ht="15.75">
      <c r="B27" s="15">
        <f>'Energy Calculator'!B43</f>
        <v>122</v>
      </c>
      <c r="C27" s="16" t="e">
        <f>_xlfn.XLOOKUP('Energy Calculator'!$E$11,$D$22:$R$22,D27:R27)</f>
        <v>#N/A</v>
      </c>
      <c r="D27" s="16">
        <v>13.005334987593052</v>
      </c>
      <c r="E27" s="17">
        <v>8.3880376344086027</v>
      </c>
      <c r="F27" s="17">
        <v>9.0008064516129025</v>
      </c>
      <c r="G27" s="17">
        <v>11.350031516499813</v>
      </c>
      <c r="H27" s="17">
        <v>15.101612903225803</v>
      </c>
      <c r="I27" s="17">
        <v>13.799193548387098</v>
      </c>
      <c r="J27" s="17">
        <v>12.619804147465437</v>
      </c>
      <c r="K27" s="17">
        <v>11.534224565756826</v>
      </c>
      <c r="L27" s="17">
        <v>13.573879310344829</v>
      </c>
      <c r="M27" s="17">
        <v>11.402299880525687</v>
      </c>
      <c r="N27" s="17">
        <v>11.742400744416873</v>
      </c>
      <c r="O27" s="17">
        <v>14.246559139784948</v>
      </c>
      <c r="P27" s="17">
        <v>12.455510752688172</v>
      </c>
      <c r="Q27" s="17">
        <v>13.492908787541714</v>
      </c>
      <c r="R27" s="18">
        <v>8.9955069124423961</v>
      </c>
    </row>
    <row r="28" spans="2:25" ht="15.75">
      <c r="B28" s="15">
        <f>'Energy Calculator'!B44</f>
        <v>153</v>
      </c>
      <c r="C28" s="16" t="e">
        <f>_xlfn.XLOOKUP('Energy Calculator'!$E$11,$D$22:$R$22,D28:R28)</f>
        <v>#N/A</v>
      </c>
      <c r="D28" s="16">
        <v>11.543586956521739</v>
      </c>
      <c r="E28" s="17">
        <v>5.077628205128204</v>
      </c>
      <c r="F28" s="17">
        <v>6.5908333333333342</v>
      </c>
      <c r="G28" s="17">
        <v>9.1966666666666654</v>
      </c>
      <c r="H28" s="17">
        <v>13.136666666666667</v>
      </c>
      <c r="I28" s="17">
        <v>12.36301724137931</v>
      </c>
      <c r="J28" s="17">
        <v>11.088261494252873</v>
      </c>
      <c r="K28" s="17">
        <v>10.025833333333335</v>
      </c>
      <c r="L28" s="17">
        <v>11.782550287356319</v>
      </c>
      <c r="M28" s="17">
        <v>8.4941666666666684</v>
      </c>
      <c r="N28" s="17">
        <v>10.015000000000001</v>
      </c>
      <c r="O28" s="17">
        <v>12.419761904761904</v>
      </c>
      <c r="P28" s="17">
        <v>10.861810344827585</v>
      </c>
      <c r="Q28" s="17">
        <v>11.990000000000002</v>
      </c>
      <c r="R28" s="18">
        <v>6.137407407407407</v>
      </c>
    </row>
    <row r="29" spans="2:25" ht="15.75">
      <c r="B29" s="15">
        <f>'Energy Calculator'!B45</f>
        <v>183</v>
      </c>
      <c r="C29" s="16" t="e">
        <f>_xlfn.XLOOKUP('Energy Calculator'!$E$11,$D$22:$R$22,D29:R29)</f>
        <v>#N/A</v>
      </c>
      <c r="D29" s="16">
        <v>9.7086206896551719</v>
      </c>
      <c r="E29" s="17">
        <v>4.3282258064516128</v>
      </c>
      <c r="F29" s="17">
        <v>5.69758064516129</v>
      </c>
      <c r="G29" s="17">
        <v>8.0403225806451601</v>
      </c>
      <c r="H29" s="17">
        <v>12.566129032258063</v>
      </c>
      <c r="I29" s="17">
        <v>10.696155913978494</v>
      </c>
      <c r="J29" s="17">
        <v>9.336557484506594</v>
      </c>
      <c r="K29" s="17">
        <v>8.3391958142792397</v>
      </c>
      <c r="L29" s="17">
        <v>10.535708194289951</v>
      </c>
      <c r="M29" s="17">
        <v>7.5614784946236551</v>
      </c>
      <c r="N29" s="17">
        <v>8.4653225806451591</v>
      </c>
      <c r="O29" s="17">
        <v>11.25483870967742</v>
      </c>
      <c r="P29" s="17">
        <v>9.7643010752688184</v>
      </c>
      <c r="Q29" s="17">
        <v>10.750806451612902</v>
      </c>
      <c r="R29" s="18">
        <v>5.9286827956989248</v>
      </c>
    </row>
    <row r="30" spans="2:25" ht="15.75">
      <c r="B30" s="15">
        <f>'Energy Calculator'!B46</f>
        <v>214</v>
      </c>
      <c r="C30" s="16" t="e">
        <f>_xlfn.XLOOKUP('Energy Calculator'!$E$11,$D$22:$R$22,D30:R30)</f>
        <v>#N/A</v>
      </c>
      <c r="D30" s="16">
        <v>9.9870967741935477</v>
      </c>
      <c r="E30" s="17">
        <v>6.745967741935484</v>
      </c>
      <c r="F30" s="17">
        <v>7.2612903225806456</v>
      </c>
      <c r="G30" s="17">
        <v>8.9176075268817208</v>
      </c>
      <c r="H30" s="17">
        <v>12.541881720430109</v>
      </c>
      <c r="I30" s="17">
        <v>10.691935483870969</v>
      </c>
      <c r="J30" s="17">
        <v>9.8020856507230256</v>
      </c>
      <c r="K30" s="17">
        <v>8.7730520353302612</v>
      </c>
      <c r="L30" s="17">
        <v>10.807258064516128</v>
      </c>
      <c r="M30" s="17">
        <v>8.9766993087557605</v>
      </c>
      <c r="N30" s="17">
        <v>8.986290322580647</v>
      </c>
      <c r="O30" s="17">
        <v>11.054193548387095</v>
      </c>
      <c r="P30" s="17">
        <v>9.8270161290322591</v>
      </c>
      <c r="Q30" s="17">
        <v>10.573844086021506</v>
      </c>
      <c r="R30" s="18">
        <v>7.2442473118279569</v>
      </c>
    </row>
    <row r="31" spans="2:25" ht="15.75">
      <c r="B31" s="15">
        <f>'Energy Calculator'!B47</f>
        <v>245</v>
      </c>
      <c r="C31" s="16" t="e">
        <f>_xlfn.XLOOKUP('Energy Calculator'!$E$11,$D$22:$R$22,D31:R31)</f>
        <v>#N/A</v>
      </c>
      <c r="D31" s="16">
        <v>11.694022988505747</v>
      </c>
      <c r="E31" s="17">
        <v>9.4025020525451559</v>
      </c>
      <c r="F31" s="17">
        <v>9.18</v>
      </c>
      <c r="G31" s="17">
        <v>11.057557471264367</v>
      </c>
      <c r="H31" s="17">
        <v>13.722586206896548</v>
      </c>
      <c r="I31" s="17">
        <v>12.64666666666667</v>
      </c>
      <c r="J31" s="17">
        <v>12.310217569786538</v>
      </c>
      <c r="K31" s="17">
        <v>11.179048132183908</v>
      </c>
      <c r="L31" s="17">
        <v>12.576839080459772</v>
      </c>
      <c r="M31" s="17">
        <v>10.542314814814816</v>
      </c>
      <c r="N31" s="17">
        <v>11.073782051282052</v>
      </c>
      <c r="O31" s="17">
        <v>12.387916666666667</v>
      </c>
      <c r="P31" s="17">
        <v>11.695373563218391</v>
      </c>
      <c r="Q31" s="17">
        <v>11.869166666666665</v>
      </c>
      <c r="R31" s="18">
        <v>8.9973850574712628</v>
      </c>
    </row>
    <row r="32" spans="2:25" ht="15.75">
      <c r="B32" s="15">
        <f>'Energy Calculator'!B48</f>
        <v>275</v>
      </c>
      <c r="C32" s="16" t="e">
        <f>_xlfn.XLOOKUP('Energy Calculator'!$E$11,$D$22:$R$22,D32:R32)</f>
        <v>#N/A</v>
      </c>
      <c r="D32" s="16">
        <v>13.103380893300248</v>
      </c>
      <c r="E32" s="17">
        <v>11.854032258064516</v>
      </c>
      <c r="F32" s="17">
        <v>10.720967741935484</v>
      </c>
      <c r="G32" s="17">
        <v>12.712903225806452</v>
      </c>
      <c r="H32" s="17">
        <v>15.279838709677417</v>
      </c>
      <c r="I32" s="17">
        <v>14.709677419354838</v>
      </c>
      <c r="J32" s="17">
        <v>14.017914746543779</v>
      </c>
      <c r="K32" s="17">
        <v>12.606163594470045</v>
      </c>
      <c r="L32" s="17">
        <v>14.589516129032258</v>
      </c>
      <c r="M32" s="17">
        <v>12.089890552995392</v>
      </c>
      <c r="N32" s="17">
        <v>12.746854838709675</v>
      </c>
      <c r="O32" s="17">
        <v>14.178168202764979</v>
      </c>
      <c r="P32" s="17">
        <v>13.915752688172043</v>
      </c>
      <c r="Q32" s="17">
        <v>13.280403225806449</v>
      </c>
      <c r="R32" s="18">
        <v>10.777836021505376</v>
      </c>
    </row>
    <row r="33" spans="2:18" ht="15.75">
      <c r="B33" s="15">
        <f>'Energy Calculator'!B49</f>
        <v>306</v>
      </c>
      <c r="C33" s="16" t="e">
        <f>_xlfn.XLOOKUP('Energy Calculator'!$E$11,$D$22:$R$22,D33:R33)</f>
        <v>#N/A</v>
      </c>
      <c r="D33" s="16">
        <v>15.687870370370367</v>
      </c>
      <c r="E33" s="17">
        <v>14.727499999999999</v>
      </c>
      <c r="F33" s="17">
        <v>13.233793103448274</v>
      </c>
      <c r="G33" s="17">
        <v>15.362298850574712</v>
      </c>
      <c r="H33" s="17">
        <v>17.169166666666669</v>
      </c>
      <c r="I33" s="17">
        <v>17.244166666666668</v>
      </c>
      <c r="J33" s="17">
        <v>16.926321611019887</v>
      </c>
      <c r="K33" s="17">
        <v>15.661279761904764</v>
      </c>
      <c r="L33" s="17">
        <v>17</v>
      </c>
      <c r="M33" s="17">
        <v>14.630357142857147</v>
      </c>
      <c r="N33" s="17">
        <v>15.583362068965517</v>
      </c>
      <c r="O33" s="17">
        <v>16.05952380952381</v>
      </c>
      <c r="P33" s="17">
        <v>16.251235632183906</v>
      </c>
      <c r="Q33" s="17">
        <v>15.612499999999999</v>
      </c>
      <c r="R33" s="18">
        <v>12.633145525451562</v>
      </c>
    </row>
    <row r="34" spans="2:18" ht="15.75">
      <c r="B34" s="15">
        <f>'Energy Calculator'!B50</f>
        <v>336</v>
      </c>
      <c r="C34" s="16" t="e">
        <f>_xlfn.XLOOKUP('Energy Calculator'!$E$11,$D$22:$R$22,D34:R34)</f>
        <v>#N/A</v>
      </c>
      <c r="D34" s="16">
        <v>17.357352941176469</v>
      </c>
      <c r="E34" s="17">
        <v>17.046140552995393</v>
      </c>
      <c r="F34" s="17">
        <v>14.899193548387096</v>
      </c>
      <c r="G34" s="17">
        <v>17.050725806451613</v>
      </c>
      <c r="H34" s="17">
        <v>19.211290322580645</v>
      </c>
      <c r="I34" s="17">
        <v>19.284198588709678</v>
      </c>
      <c r="J34" s="17">
        <v>18.793677233963663</v>
      </c>
      <c r="K34" s="17">
        <v>18.024837614644589</v>
      </c>
      <c r="L34" s="17">
        <v>18.993654499151102</v>
      </c>
      <c r="M34" s="17">
        <v>16.384705228031144</v>
      </c>
      <c r="N34" s="17">
        <v>17.493471130387636</v>
      </c>
      <c r="O34" s="17">
        <v>18.566177681525463</v>
      </c>
      <c r="P34" s="17">
        <v>18.174193548387095</v>
      </c>
      <c r="Q34" s="17">
        <v>17.516129032258068</v>
      </c>
      <c r="R34" s="18">
        <v>14.050940096529814</v>
      </c>
    </row>
    <row r="35" spans="2:18" ht="15.75">
      <c r="B35" s="9"/>
      <c r="C35" s="19" t="e">
        <f>AVERAGE(C23:C34)</f>
        <v>#N/A</v>
      </c>
      <c r="D35" s="19">
        <f>AVERAGE(D23:D34)</f>
        <v>14.172675252013589</v>
      </c>
      <c r="E35" s="19">
        <f>AVERAGE(E23:E34)</f>
        <v>11.68612154658004</v>
      </c>
      <c r="F35" s="19">
        <f t="shared" ref="F35:R35" si="5">AVERAGE(F23:F34)</f>
        <v>11.206215260611929</v>
      </c>
      <c r="G35" s="19">
        <f t="shared" si="5"/>
        <v>13.260945853638082</v>
      </c>
      <c r="H35" s="19">
        <f t="shared" si="5"/>
        <v>16.228957489141372</v>
      </c>
      <c r="I35" s="19">
        <f t="shared" si="5"/>
        <v>15.487627164690265</v>
      </c>
      <c r="J35" s="19">
        <f t="shared" si="5"/>
        <v>14.6541839847907</v>
      </c>
      <c r="K35" s="19">
        <f t="shared" si="5"/>
        <v>13.607666323394264</v>
      </c>
      <c r="L35" s="19">
        <f t="shared" si="5"/>
        <v>15.267103952696933</v>
      </c>
      <c r="M35" s="19">
        <f t="shared" si="5"/>
        <v>12.878752357852052</v>
      </c>
      <c r="N35" s="19">
        <f t="shared" si="5"/>
        <v>13.571838524156419</v>
      </c>
      <c r="O35" s="19">
        <f t="shared" si="5"/>
        <v>15.362194056334724</v>
      </c>
      <c r="P35" s="19">
        <f t="shared" si="5"/>
        <v>14.508592296113852</v>
      </c>
      <c r="Q35" s="19">
        <f t="shared" si="5"/>
        <v>14.528579169756521</v>
      </c>
      <c r="R35" s="20">
        <f t="shared" si="5"/>
        <v>10.856444911903134</v>
      </c>
    </row>
  </sheetData>
  <sheetProtection algorithmName="SHA-512" hashValue="YNQy+oCMf5kzoME+IApK0TuLBvbUn17p5OrwHrAw5O0F051rcTQw4/+UksHXSMQ/A8KdOrBwRVn62PWxP/c2oA==" saltValue="6q82GcUqwS+zWQdUoFRqqA==" spinCount="100000" sheet="1" objects="1" scenarios="1"/>
  <mergeCells count="1">
    <mergeCell ref="B3:J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358DC-D774-4DE2-B115-6AB848D9DA84}">
  <sheetPr codeName="Sheet4"/>
  <dimension ref="B1:L26"/>
  <sheetViews>
    <sheetView workbookViewId="0">
      <selection activeCell="F38" sqref="F38"/>
    </sheetView>
  </sheetViews>
  <sheetFormatPr defaultColWidth="8.85546875" defaultRowHeight="15"/>
  <cols>
    <col min="1" max="1" width="8.85546875" customWidth="1"/>
    <col min="2" max="2" width="40.42578125" bestFit="1" customWidth="1"/>
    <col min="3" max="3" width="18.85546875" customWidth="1"/>
    <col min="4" max="4" width="19.140625" customWidth="1"/>
    <col min="5" max="7" width="15.5703125" customWidth="1"/>
    <col min="8" max="11" width="8.85546875" customWidth="1"/>
    <col min="12" max="12" width="10.42578125" customWidth="1"/>
    <col min="13" max="18" width="8.85546875" customWidth="1"/>
    <col min="19" max="19" width="24.85546875" customWidth="1"/>
    <col min="20" max="20" width="8.85546875" customWidth="1"/>
  </cols>
  <sheetData>
    <row r="1" spans="2:12" ht="15" customHeight="1">
      <c r="B1" t="s">
        <v>89</v>
      </c>
    </row>
    <row r="2" spans="2:12" ht="15" customHeight="1"/>
    <row r="3" spans="2:12" ht="15.75">
      <c r="B3" s="71" t="s">
        <v>90</v>
      </c>
      <c r="C3" s="78"/>
      <c r="D3" s="78"/>
      <c r="E3" s="78"/>
      <c r="F3" s="78"/>
      <c r="G3" s="78"/>
      <c r="H3" s="78"/>
      <c r="I3" s="78"/>
      <c r="J3" s="78"/>
      <c r="K3" s="78"/>
      <c r="L3" s="78"/>
    </row>
    <row r="4" spans="2:12">
      <c r="B4" s="72" t="s">
        <v>91</v>
      </c>
      <c r="C4" s="73">
        <v>3.6</v>
      </c>
      <c r="D4" s="79" t="s">
        <v>92</v>
      </c>
      <c r="E4" s="80"/>
      <c r="F4" s="80"/>
      <c r="G4" s="80"/>
      <c r="H4" s="80"/>
      <c r="I4" s="80"/>
      <c r="J4" s="80"/>
      <c r="K4" s="80"/>
      <c r="L4" s="80"/>
    </row>
    <row r="5" spans="2:12">
      <c r="B5" s="72" t="s">
        <v>93</v>
      </c>
      <c r="C5" s="73">
        <v>1000</v>
      </c>
      <c r="D5" s="79" t="s">
        <v>92</v>
      </c>
      <c r="E5" s="80"/>
      <c r="F5" s="80"/>
      <c r="G5" s="80"/>
      <c r="H5" s="80"/>
      <c r="I5" s="80"/>
      <c r="J5" s="80"/>
      <c r="K5" s="80"/>
      <c r="L5" s="80"/>
    </row>
    <row r="6" spans="2:12">
      <c r="B6" s="72" t="s">
        <v>94</v>
      </c>
      <c r="C6" s="73">
        <v>25</v>
      </c>
      <c r="D6" s="79" t="s">
        <v>95</v>
      </c>
      <c r="E6" s="80"/>
      <c r="F6" s="80"/>
      <c r="G6" s="80"/>
      <c r="H6" s="80"/>
      <c r="I6" s="80"/>
      <c r="J6" s="80"/>
      <c r="K6" s="80"/>
      <c r="L6" s="80"/>
    </row>
    <row r="7" spans="2:12">
      <c r="B7" s="72" t="s">
        <v>96</v>
      </c>
      <c r="C7" s="74">
        <v>50</v>
      </c>
      <c r="D7" s="81" t="s">
        <v>97</v>
      </c>
      <c r="E7" s="80"/>
      <c r="F7" s="80"/>
      <c r="G7" s="80"/>
      <c r="H7" s="82"/>
      <c r="I7" s="80"/>
      <c r="J7" s="80"/>
      <c r="K7" s="80"/>
      <c r="L7" s="80"/>
    </row>
    <row r="8" spans="2:12">
      <c r="B8" s="72" t="s">
        <v>98</v>
      </c>
      <c r="C8" s="73">
        <v>0.51</v>
      </c>
      <c r="D8" s="79" t="s">
        <v>95</v>
      </c>
      <c r="E8" s="80"/>
      <c r="F8" s="80"/>
      <c r="G8" s="80"/>
      <c r="H8" s="80"/>
      <c r="I8" s="80"/>
      <c r="J8" s="80"/>
      <c r="K8" s="80"/>
      <c r="L8" s="80"/>
    </row>
    <row r="9" spans="2:12">
      <c r="B9" s="72" t="s">
        <v>99</v>
      </c>
      <c r="C9" s="75">
        <v>38.49</v>
      </c>
      <c r="D9" s="81" t="s">
        <v>97</v>
      </c>
      <c r="E9" s="80"/>
      <c r="F9" s="80"/>
      <c r="G9" s="80"/>
      <c r="H9" s="80"/>
      <c r="I9" s="80"/>
      <c r="J9" s="80"/>
      <c r="K9" s="80"/>
      <c r="L9" s="80"/>
    </row>
    <row r="10" spans="2:12">
      <c r="B10" s="72" t="s">
        <v>100</v>
      </c>
      <c r="C10" s="75">
        <v>40.594999999999999</v>
      </c>
      <c r="D10" s="83" t="s">
        <v>101</v>
      </c>
      <c r="E10" s="80"/>
      <c r="F10" s="80"/>
      <c r="G10" s="80"/>
      <c r="H10" s="80"/>
      <c r="I10" s="80"/>
      <c r="J10" s="80"/>
      <c r="K10" s="80"/>
      <c r="L10" s="80"/>
    </row>
    <row r="11" spans="2:12">
      <c r="B11" s="72" t="s">
        <v>102</v>
      </c>
      <c r="C11" s="75">
        <v>9.7722222222221955</v>
      </c>
      <c r="D11" s="83"/>
      <c r="E11" s="80"/>
      <c r="F11" s="80"/>
      <c r="G11" s="80"/>
      <c r="H11" s="80"/>
      <c r="I11" s="80"/>
      <c r="J11" s="80"/>
      <c r="K11" s="80"/>
      <c r="L11" s="80"/>
    </row>
    <row r="12" spans="2:12">
      <c r="B12" s="72" t="s">
        <v>103</v>
      </c>
      <c r="C12" s="73">
        <v>0.27777777777777701</v>
      </c>
      <c r="D12" s="79" t="s">
        <v>104</v>
      </c>
      <c r="E12" s="80"/>
      <c r="F12" s="80"/>
      <c r="G12" s="80"/>
      <c r="H12" s="80"/>
      <c r="I12" s="80"/>
      <c r="J12" s="80"/>
      <c r="K12" s="80"/>
      <c r="L12" s="80"/>
    </row>
    <row r="13" spans="2:12">
      <c r="B13" s="73"/>
      <c r="C13" s="73"/>
      <c r="D13" s="80"/>
      <c r="E13" s="80"/>
      <c r="F13" s="80"/>
      <c r="G13" s="80"/>
      <c r="H13" s="80"/>
      <c r="I13" s="80"/>
      <c r="J13" s="80"/>
      <c r="K13" s="80"/>
      <c r="L13" s="80"/>
    </row>
    <row r="14" spans="2:12">
      <c r="B14" s="76" t="s">
        <v>105</v>
      </c>
      <c r="C14" s="73"/>
      <c r="D14" s="80"/>
      <c r="E14" s="80"/>
      <c r="F14" s="80"/>
      <c r="G14" s="80"/>
      <c r="H14" s="80"/>
      <c r="I14" s="80"/>
      <c r="J14" s="80"/>
      <c r="K14" s="80"/>
      <c r="L14" s="80"/>
    </row>
    <row r="15" spans="2:12">
      <c r="B15" s="72" t="s">
        <v>106</v>
      </c>
      <c r="C15" s="77">
        <v>7.650000611999995E-5</v>
      </c>
      <c r="D15" s="81" t="s">
        <v>97</v>
      </c>
      <c r="E15" s="80"/>
      <c r="F15" s="80"/>
      <c r="G15" s="80"/>
      <c r="H15" s="80"/>
      <c r="I15" s="80"/>
      <c r="J15" s="80"/>
      <c r="K15" s="80"/>
      <c r="L15" s="80"/>
    </row>
    <row r="16" spans="2:12">
      <c r="B16" s="72" t="s">
        <v>107</v>
      </c>
      <c r="C16" s="73">
        <v>5.4035E-2</v>
      </c>
      <c r="D16" s="81" t="s">
        <v>97</v>
      </c>
      <c r="E16" s="80"/>
      <c r="F16" s="80"/>
      <c r="G16" s="80"/>
      <c r="H16" s="80"/>
      <c r="I16" s="80"/>
      <c r="J16" s="80"/>
      <c r="K16" s="80"/>
      <c r="L16" s="80"/>
    </row>
    <row r="17" spans="2:12">
      <c r="B17" s="72" t="s">
        <v>108</v>
      </c>
      <c r="C17" s="73">
        <v>2.9660000000000003E-3</v>
      </c>
      <c r="D17" s="81" t="s">
        <v>97</v>
      </c>
      <c r="E17" s="80"/>
      <c r="F17" s="80"/>
      <c r="G17" s="80"/>
      <c r="H17" s="80"/>
      <c r="I17" s="80"/>
      <c r="J17" s="80"/>
      <c r="K17" s="80"/>
      <c r="L17" s="80"/>
    </row>
    <row r="18" spans="2:12">
      <c r="B18" s="72" t="s">
        <v>109</v>
      </c>
      <c r="C18" s="73">
        <v>2.6709999999999998E-3</v>
      </c>
      <c r="D18" s="81" t="s">
        <v>97</v>
      </c>
      <c r="E18" s="80"/>
      <c r="F18" s="80"/>
      <c r="G18" s="80"/>
      <c r="H18" s="80"/>
      <c r="I18" s="80"/>
      <c r="J18" s="80"/>
      <c r="K18" s="80"/>
      <c r="L18" s="80"/>
    </row>
    <row r="19" spans="2:12">
      <c r="B19" s="72" t="s">
        <v>110</v>
      </c>
      <c r="C19" s="77">
        <v>3.0045000000000002E-3</v>
      </c>
      <c r="D19" s="83" t="s">
        <v>101</v>
      </c>
      <c r="E19" s="80"/>
      <c r="F19" s="80"/>
      <c r="G19" s="80"/>
      <c r="H19" s="84"/>
      <c r="I19" s="84"/>
      <c r="J19" s="84"/>
      <c r="K19" s="84"/>
      <c r="L19" s="84"/>
    </row>
    <row r="20" spans="2:12">
      <c r="B20" s="72" t="s">
        <v>111</v>
      </c>
      <c r="C20" s="77">
        <v>2.4069999999999999E-3</v>
      </c>
      <c r="D20" s="81" t="s">
        <v>97</v>
      </c>
      <c r="E20" s="80"/>
      <c r="F20" s="80"/>
      <c r="G20" s="80"/>
      <c r="H20" s="80"/>
      <c r="I20" s="80"/>
      <c r="J20" s="80"/>
      <c r="K20" s="80"/>
      <c r="L20" s="80"/>
    </row>
    <row r="21" spans="2:12">
      <c r="B21" s="85" t="s">
        <v>72</v>
      </c>
      <c r="C21" s="86">
        <v>1</v>
      </c>
      <c r="D21" s="87">
        <v>2</v>
      </c>
      <c r="E21" s="87">
        <v>3</v>
      </c>
      <c r="F21" s="87">
        <v>4</v>
      </c>
      <c r="G21" s="87">
        <v>5</v>
      </c>
      <c r="H21" s="88"/>
      <c r="I21" s="88"/>
      <c r="J21" s="88"/>
      <c r="K21" s="88"/>
      <c r="L21" s="88"/>
    </row>
    <row r="22" spans="2:12">
      <c r="B22" s="89" t="s">
        <v>112</v>
      </c>
      <c r="C22" s="90" t="s">
        <v>52</v>
      </c>
      <c r="D22" s="90" t="s">
        <v>113</v>
      </c>
      <c r="E22" s="90" t="s">
        <v>114</v>
      </c>
      <c r="F22" s="90" t="s">
        <v>115</v>
      </c>
      <c r="G22" s="90" t="s">
        <v>72</v>
      </c>
      <c r="H22" s="88"/>
      <c r="I22" s="88"/>
      <c r="J22" s="88"/>
      <c r="K22" s="88"/>
      <c r="L22" s="88"/>
    </row>
    <row r="23" spans="2:12">
      <c r="B23" s="89" t="s">
        <v>116</v>
      </c>
      <c r="C23" s="91">
        <v>29590</v>
      </c>
      <c r="D23" s="91">
        <v>21640</v>
      </c>
      <c r="E23" s="91">
        <v>15260</v>
      </c>
      <c r="F23" s="92">
        <v>25730</v>
      </c>
      <c r="G23" s="93" t="s">
        <v>117</v>
      </c>
      <c r="H23" s="94" t="s">
        <v>97</v>
      </c>
      <c r="I23" s="95"/>
      <c r="J23" s="95"/>
      <c r="K23" s="95"/>
      <c r="L23" s="88"/>
    </row>
    <row r="24" spans="2:12">
      <c r="B24" s="96" t="s">
        <v>118</v>
      </c>
      <c r="C24" s="97">
        <v>2.6560000000000001</v>
      </c>
      <c r="D24" s="97">
        <v>2.0049999999999999</v>
      </c>
      <c r="E24" s="97">
        <v>1.43</v>
      </c>
      <c r="F24" s="98">
        <v>2.34</v>
      </c>
      <c r="G24" s="99" t="s">
        <v>117</v>
      </c>
      <c r="H24" s="100" t="s">
        <v>97</v>
      </c>
      <c r="I24" s="101"/>
      <c r="J24" s="101"/>
      <c r="K24" s="101"/>
      <c r="L24" s="102"/>
    </row>
    <row r="25" spans="2:12">
      <c r="B25" s="70"/>
      <c r="C25" s="70"/>
      <c r="D25" s="70"/>
      <c r="E25" s="70"/>
      <c r="F25" s="70"/>
      <c r="G25" s="70"/>
      <c r="H25" s="70"/>
      <c r="I25" s="70"/>
      <c r="J25" s="70"/>
      <c r="K25" s="70"/>
      <c r="L25" s="70"/>
    </row>
    <row r="26" spans="2:12">
      <c r="C26" t="s">
        <v>119</v>
      </c>
      <c r="D26" s="163">
        <v>45737</v>
      </c>
    </row>
  </sheetData>
  <sheetProtection algorithmName="SHA-512" hashValue="2bPStu2scUBUm8b+L49HdbozT9h8O4Xj2i84unEGRptP4vHDtb3hZB+VGB/fuLfPTyKFNVyX6F/vQqg55Wxe3w==" saltValue="Y8GrsFzxL+rFviHkvTYYEA==" spinCount="100000" sheet="1" objects="1" scenarios="1"/>
  <hyperlinks>
    <hyperlink ref="D6" r:id="rId1" display="https://www.elgas.com.au/blog/389-lpg-conversions-kg-litres-mj-kwh-and-m3/" xr:uid="{D9802706-810C-4913-88BC-67C60046046A}"/>
    <hyperlink ref="D4" r:id="rId2" display="https://tools.genless.govt.nz/businesses/wood-energy-calculators/energy-unit-converter/" xr:uid="{2AAB158C-D589-4D7C-A9CB-AA248D47494A}"/>
    <hyperlink ref="D5" r:id="rId3" display="https://tools.genless.govt.nz/businesses/wood-energy-calculators/energy-unit-converter/" xr:uid="{2DD8C65E-D474-4600-A74B-E0EA175ED382}"/>
    <hyperlink ref="G24" r:id="rId4" display="https://tools.genless.govt.nz/businesses/wood-energy-calculators/co2-emission-calculator/" xr:uid="{B4A4AB9E-84CF-48F6-9E97-AC97236F0377}"/>
    <hyperlink ref="D8" r:id="rId5" display="https://www.elgas.com.au/blog/389-lpg-conversions-kg-litres-mj-kwh-and-m3/" xr:uid="{F3785E86-6133-4138-BA62-761D042E6039}"/>
    <hyperlink ref="G23" r:id="rId6" display="https://tools.genless.govt.nz/businesses/wood-energy-calculators/co2-emission-calculator/" xr:uid="{C36B20AD-F1AA-4B40-B5D6-881501151E13}"/>
    <hyperlink ref="D12" r:id="rId7" display="https://www.convertunits.com/from/MJ/to/kwh" xr:uid="{C4D16D6C-6E09-4BA6-948D-8B09AFFBBE5D}"/>
    <hyperlink ref="D15" r:id="rId8" xr:uid="{9A8E4223-AB67-490E-885C-0E4BC5A41CE3}"/>
    <hyperlink ref="D16" r:id="rId9" xr:uid="{87B2AC35-56F9-4232-94BE-D6AF0460080C}"/>
    <hyperlink ref="D17" r:id="rId10" xr:uid="{30E35215-4A48-4005-8A69-4F2D21D38FDA}"/>
    <hyperlink ref="D18" r:id="rId11" xr:uid="{41FCFF95-B0D7-4F5A-A8AE-114DE855C7B3}"/>
    <hyperlink ref="H23" r:id="rId12" xr:uid="{D49CF72C-F8C6-4AEA-BA0B-02A52F01697D}"/>
    <hyperlink ref="H24" r:id="rId13" xr:uid="{540EDAB7-BEDB-4C4C-AA19-E08D939D527E}"/>
    <hyperlink ref="D7" r:id="rId14" xr:uid="{9A51DDAF-06B0-481C-BAC0-F5C090CD2011}"/>
    <hyperlink ref="D9" r:id="rId15" xr:uid="{B3413B37-583C-410F-86FD-EDBD15C55B76}"/>
    <hyperlink ref="D20" r:id="rId16" xr:uid="{92ADFF06-2F89-414C-9695-063F7496D637}"/>
  </hyperlinks>
  <pageMargins left="0.7" right="0.7" top="0.75" bottom="0.75" header="0.3" footer="0.3"/>
  <pageSetup orientation="portrait"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B9BE-15C7-4A4B-B117-1D200EA19EB1}">
  <sheetPr codeName="Sheet3"/>
  <dimension ref="A1:AE102"/>
  <sheetViews>
    <sheetView topLeftCell="A43" zoomScale="70" zoomScaleNormal="70" workbookViewId="0">
      <selection activeCell="A63" sqref="A63"/>
    </sheetView>
  </sheetViews>
  <sheetFormatPr defaultColWidth="0" defaultRowHeight="15" zeroHeight="1"/>
  <cols>
    <col min="1" max="20" width="9.140625" style="21" customWidth="1"/>
    <col min="21" max="22" width="9.140625" style="21" hidden="1" customWidth="1"/>
    <col min="23" max="16384" width="9.140625" style="21" hidden="1"/>
  </cols>
  <sheetData>
    <row r="1" spans="1:31" customFormat="1" ht="122.1" customHeight="1">
      <c r="A1" s="30" t="s">
        <v>0</v>
      </c>
      <c r="B1" s="168" t="str">
        <f>"Summary Graphs for: "&amp;'Energy Calculator'!$C$11</f>
        <v xml:space="preserve">Summary Graphs for: </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31"/>
      <c r="AE1" s="31"/>
    </row>
    <row r="2" spans="1:31" s="22" customFormat="1">
      <c r="D2" s="23"/>
      <c r="E2" s="24"/>
    </row>
    <row r="3" spans="1:31"/>
    <row r="4" spans="1:31"/>
    <row r="5" spans="1:31"/>
    <row r="6" spans="1:31"/>
    <row r="7" spans="1:31"/>
    <row r="8" spans="1:31"/>
    <row r="9" spans="1:31"/>
    <row r="10" spans="1:31"/>
    <row r="11" spans="1:31"/>
    <row r="12" spans="1:31"/>
    <row r="13" spans="1:31"/>
    <row r="14" spans="1:31"/>
    <row r="15" spans="1:31"/>
    <row r="16" spans="1:31"/>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sheetData>
  <sheetProtection sheet="1" objects="1" scenarios="1"/>
  <mergeCells count="1">
    <mergeCell ref="B1:AC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6DF7-71E0-4CF3-9E78-D17CED3293E9}">
  <sheetPr codeName="Sheet5"/>
  <dimension ref="A1"/>
  <sheetViews>
    <sheetView tabSelected="1" workbookViewId="0">
      <selection activeCell="P47" sqref="P47"/>
    </sheetView>
  </sheetViews>
  <sheetFormatPr defaultRowHeight="15"/>
  <sheetData/>
  <sheetProtection algorithmName="SHA-512" hashValue="1tDB+MCCDuQ0NrHZJCwrj82qyhxC7E7Rp7oHE+MyAVt4wGPBM8F18x95eRF2ZBUY98EdtZK0S3Ax5xH2zMp+9A==" saltValue="iE2hVMAHCeda+8F5NFamhA=="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j G g U W f / d / S C m A A A A 9 g A A A B I A H A B D b 2 5 m a W c v U G F j a 2 F n Z S 5 4 b W w g o h g A K K A U A A A A A A A A A A A A A A A A A A A A A A A A A A A A h Y + x D o I w G I R f h X S n L S V G Q 0 o Z X M W Y m B j j 1 p Q K j f B j a L G 8 m 4 O P 5 C u I U d T N 8 e 6 + S + 7 u 1 x v P h q Y O L r q z p o U U R Z i i Q I N q C w N l i n p 3 D B c o E 3 w j 1 U m W O h h h s M l g T Y o q 5 8 4 J I d 5 7 7 G P c d i V h l E Z k n 6 + 2 q t K N D A 1 Y J 0 F p 9 G k V / 1 t I 8 N 1 r j G A 4 i i m e s T m m n E w m z w 1 8 A T b u f a Y / J l / 2 t e s 7 L T S E 6 w M n k + T k / U E 8 A F B L A w Q U A A I A C A C M a B 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G g U W S i K R 7 g O A A A A E Q A A A B M A H A B G b 3 J t d W x h c y 9 T Z W N 0 a W 9 u M S 5 t I K I Y A C i g F A A A A A A A A A A A A A A A A A A A A A A A A A A A A C t O T S 7 J z M 9 T C I b Q h t Y A U E s B A i 0 A F A A C A A g A j G g U W f / d / S C m A A A A 9 g A A A B I A A A A A A A A A A A A A A A A A A A A A A E N v b m Z p Z y 9 Q Y W N r Y W d l L n h t b F B L A Q I t A B Q A A g A I A I x o F F k P y u m r p A A A A O k A A A A T A A A A A A A A A A A A A A A A A P I A A A B b Q 2 9 u d G V u d F 9 U e X B l c 1 0 u e G 1 s U E s B A i 0 A F A A C A A g A j G g U 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G G m O I g j v t M k J B V Q 0 J k y M g A A A A A A g A A A A A A A 2 Y A A M A A A A A Q A A A A X H 5 v b Y U u J T T x t + q V G i 3 N F A A A A A A E g A A A o A A A A B A A A A C a 2 9 M 3 0 o L R 4 Z 2 Z f F R + C q B 0 U A A A A E 0 F F r i B q F p u b R d 6 J l 4 Q N Z w N W q s e s m H Y A J t O C k i 3 I g v D M p N Y g b F y u t q 1 g b 5 y X 5 J Z G U X f b A b O q I G 1 j h g 8 A M M t b k h J 0 d j 3 q q e J O 4 m b X c j B J U 6 o F A A A A F G v S 4 + + 5 d V T 3 d 5 r 8 A N y n k P 5 a O c d < / 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6270d6-e0e1-44d9-9147-71125ac31554" xsi:nil="true"/>
    <TaxCatchAll xmlns="21524e96-ec98-4da0-a122-419156e7d6b0">
      <Value>593</Value>
    </TaxCatchAll>
    <TaxKeywordTaxHTField xmlns="21524e96-ec98-4da0-a122-419156e7d6b0">
      <Terms xmlns="http://schemas.microsoft.com/office/infopath/2007/PartnerControls"/>
    </TaxKeywordTaxHTField>
    <k03a37f2627d4dc4ad1de93546aabd57 xmlns="376270d6-e0e1-44d9-9147-71125ac31554">
      <Terms xmlns="http://schemas.microsoft.com/office/infopath/2007/PartnerControls">
        <TermInfo xmlns="http://schemas.microsoft.com/office/infopath/2007/PartnerControls">
          <TermName xmlns="http://schemas.microsoft.com/office/infopath/2007/PartnerControls">Sector Associations</TermName>
          <TermId xmlns="http://schemas.microsoft.com/office/infopath/2007/PartnerControls">a6007bde-6c27-40d2-9998-2f06fa854c52</TermId>
        </TermInfo>
      </Terms>
    </k03a37f2627d4dc4ad1de93546aabd57>
    <C3TopicNote xmlns="21524e96-ec98-4da0-a122-419156e7d6b0">
      <Terms xmlns="http://schemas.microsoft.com/office/infopath/2007/PartnerControls"/>
    </C3TopicNote>
    <C3FinancialYearNote xmlns="21524e96-ec98-4da0-a122-419156e7d6b0">
      <Terms xmlns="http://schemas.microsoft.com/office/infopath/2007/PartnerControls"/>
    </C3FinancialYearNote>
    <AccountManager xmlns="21524e96-ec98-4da0-a122-419156e7d6b0">
      <UserInfo>
        <DisplayName>Insa Errey</DisplayName>
        <AccountId>70</AccountId>
        <AccountType/>
      </UserInfo>
    </AccountManager>
  </documentManagement>
</p:properties>
</file>

<file path=customXml/item3.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4d2ba6f9c77fd2f75ba4b9851673b6c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dc993b67346727e2889a0368b469198f"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921A5-E182-490B-BE28-974025F2B853}"/>
</file>

<file path=customXml/itemProps2.xml><?xml version="1.0" encoding="utf-8"?>
<ds:datastoreItem xmlns:ds="http://schemas.openxmlformats.org/officeDocument/2006/customXml" ds:itemID="{D1E9FFBF-493A-45D8-8A4F-CA6B576C0C18}"/>
</file>

<file path=customXml/itemProps3.xml><?xml version="1.0" encoding="utf-8"?>
<ds:datastoreItem xmlns:ds="http://schemas.openxmlformats.org/officeDocument/2006/customXml" ds:itemID="{61F97682-1F10-4F8D-922E-186BB1164483}"/>
</file>

<file path=customXml/itemProps4.xml><?xml version="1.0" encoding="utf-8"?>
<ds:datastoreItem xmlns:ds="http://schemas.openxmlformats.org/officeDocument/2006/customXml" ds:itemID="{24CAE5BD-E222-4AF1-9D76-99EA36DD2C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toby.deridder</dc:creator>
  <cp:keywords/>
  <dc:description/>
  <cp:lastModifiedBy/>
  <cp:revision/>
  <dcterms:created xsi:type="dcterms:W3CDTF">2015-06-05T18:17:20Z</dcterms:created>
  <dcterms:modified xsi:type="dcterms:W3CDTF">2025-04-14T03:46:38Z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3FinancialYearNote">
    <vt:lpwstr/>
  </property>
  <property fmtid="{D5CDD505-2E9C-101B-9397-08002B2CF9AE}" pid="4" name="C3FinancialYear">
    <vt:lpwstr/>
  </property>
  <property fmtid="{D5CDD505-2E9C-101B-9397-08002B2CF9AE}" pid="5" name="MediaServiceImageTags">
    <vt:lpwstr/>
  </property>
  <property fmtid="{D5CDD505-2E9C-101B-9397-08002B2CF9AE}" pid="6" name="ContentTypeId">
    <vt:lpwstr>0x010100FBA2F251638CCE48A93329D5E27FBC110100752342217DD78349B7B458CE96B5C641</vt:lpwstr>
  </property>
  <property fmtid="{D5CDD505-2E9C-101B-9397-08002B2CF9AE}" pid="7" name="AccountManager">
    <vt:lpwstr>155</vt:lpwstr>
  </property>
  <property fmtid="{D5CDD505-2E9C-101B-9397-08002B2CF9AE}" pid="8" name="k03a37f2627d4dc4ad1de93546aabd57">
    <vt:lpwstr/>
  </property>
  <property fmtid="{D5CDD505-2E9C-101B-9397-08002B2CF9AE}" pid="9" name="C3Topic">
    <vt:lpwstr/>
  </property>
  <property fmtid="{D5CDD505-2E9C-101B-9397-08002B2CF9AE}" pid="10" name="kddd98c5f6f34737bde028fc23de385d">
    <vt:lpwstr/>
  </property>
  <property fmtid="{D5CDD505-2E9C-101B-9397-08002B2CF9AE}" pid="11" name="ProgrammePartner">
    <vt:lpwstr/>
  </property>
  <property fmtid="{D5CDD505-2E9C-101B-9397-08002B2CF9AE}" pid="12" name="C3TopicNote">
    <vt:lpwstr/>
  </property>
  <property fmtid="{D5CDD505-2E9C-101B-9397-08002B2CF9AE}" pid="13" name="C3Region">
    <vt:lpwstr/>
  </property>
  <property fmtid="{D5CDD505-2E9C-101B-9397-08002B2CF9AE}" pid="14" name="C3RegionNote">
    <vt:lpwstr/>
  </property>
  <property fmtid="{D5CDD505-2E9C-101B-9397-08002B2CF9AE}" pid="15" name="SharedWithUsers">
    <vt:lpwstr>70;#Insa Errey;#583;#Karen Orr;#85;#Hamish Thomson;#86;#Julie Coyne</vt:lpwstr>
  </property>
  <property fmtid="{D5CDD505-2E9C-101B-9397-08002B2CF9AE}" pid="16" name="Partnership Sector">
    <vt:lpwstr>593;#Sector Associations|a6007bde-6c27-40d2-9998-2f06fa854c52</vt:lpwstr>
  </property>
  <property fmtid="{D5CDD505-2E9C-101B-9397-08002B2CF9AE}" pid="17" name="Partnership_x0020_Sector">
    <vt:lpwstr>593;#Sector Associations|a6007bde-6c27-40d2-9998-2f06fa854c52</vt:lpwstr>
  </property>
  <property fmtid="{D5CDD505-2E9C-101B-9397-08002B2CF9AE}" pid="18" name="_docset_NoMedatataSyncRequired">
    <vt:lpwstr>True</vt:lpwstr>
  </property>
</Properties>
</file>